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7292" windowHeight="7428" firstSheet="4" activeTab="4"/>
  </bookViews>
  <sheets>
    <sheet name="枚数集計" sheetId="1" state="veryHidden" r:id="rId1"/>
    <sheet name="案内" sheetId="2" r:id="rId2"/>
    <sheet name="料金表" sheetId="3" r:id="rId3"/>
    <sheet name="表記説明" sheetId="4" r:id="rId4"/>
    <sheet name="最初に入力" sheetId="5" r:id="rId5"/>
    <sheet name="地区別枚数" sheetId="6" r:id="rId6"/>
    <sheet name="岩国市" sheetId="7" r:id="rId7"/>
    <sheet name="大竹市・島根県鹿足郡吉賀" sheetId="8" r:id="rId8"/>
    <sheet name="柳井市" sheetId="9" r:id="rId9"/>
    <sheet name="大島郡" sheetId="10" r:id="rId10"/>
    <sheet name="周南市" sheetId="11" r:id="rId11"/>
    <sheet name="下松市・光市" sheetId="12" r:id="rId12"/>
    <sheet name="山口市" sheetId="13" r:id="rId13"/>
    <sheet name="防府市" sheetId="14" r:id="rId14"/>
    <sheet name="宇部市・山陽小野田市" sheetId="15" r:id="rId15"/>
    <sheet name="萩市" sheetId="16" r:id="rId16"/>
    <sheet name="美祢市・長門市" sheetId="17" r:id="rId17"/>
    <sheet name="下関市Ⅰ" sheetId="18" r:id="rId18"/>
    <sheet name="下関市Ⅱ" sheetId="19" r:id="rId19"/>
    <sheet name="搬入先一覧" sheetId="20" r:id="rId20"/>
  </sheets>
  <definedNames>
    <definedName name="_xlnm.Print_Area" localSheetId="4">'最初に入力'!$A$1:$N$32</definedName>
  </definedNames>
  <calcPr fullCalcOnLoad="1"/>
</workbook>
</file>

<file path=xl/comments1.xml><?xml version="1.0" encoding="utf-8"?>
<comments xmlns="http://schemas.openxmlformats.org/spreadsheetml/2006/main">
  <authors>
    <author>koba5</author>
    <author>IWAKUNIDL07</author>
    <author>HIGCL04</author>
  </authors>
  <commentList>
    <comment ref="Z3" authorId="0">
      <text>
        <r>
          <rPr>
            <sz val="9"/>
            <rFont val="ＭＳ Ｐゴシック"/>
            <family val="3"/>
          </rPr>
          <t>広島全納</t>
        </r>
      </text>
    </comment>
    <comment ref="AA3" authorId="0">
      <text>
        <r>
          <rPr>
            <b/>
            <sz val="9"/>
            <rFont val="ＭＳ Ｐゴシック"/>
            <family val="3"/>
          </rPr>
          <t>広島、福山分納</t>
        </r>
      </text>
    </comment>
    <comment ref="AB3" authorId="0">
      <text>
        <r>
          <rPr>
            <sz val="9"/>
            <rFont val="ＭＳ Ｐゴシック"/>
            <family val="3"/>
          </rPr>
          <t>営業所分納</t>
        </r>
      </text>
    </comment>
    <comment ref="AC3" authorId="0">
      <text>
        <r>
          <rPr>
            <b/>
            <sz val="9"/>
            <rFont val="ＭＳ Ｐゴシック"/>
            <family val="3"/>
          </rPr>
          <t>営業所分納
呉、東広島も分納</t>
        </r>
      </text>
    </comment>
    <comment ref="AD3" authorId="0">
      <text>
        <r>
          <rPr>
            <sz val="9"/>
            <rFont val="ＭＳ Ｐゴシック"/>
            <family val="3"/>
          </rPr>
          <t>広島全納</t>
        </r>
      </text>
    </comment>
    <comment ref="AE3" authorId="0">
      <text>
        <r>
          <rPr>
            <b/>
            <sz val="9"/>
            <rFont val="ＭＳ Ｐゴシック"/>
            <family val="3"/>
          </rPr>
          <t>広島、福山分納</t>
        </r>
      </text>
    </comment>
    <comment ref="AF3" authorId="0">
      <text>
        <r>
          <rPr>
            <sz val="9"/>
            <rFont val="ＭＳ Ｐゴシック"/>
            <family val="3"/>
          </rPr>
          <t>営業所分納</t>
        </r>
      </text>
    </comment>
    <comment ref="AG3" authorId="0">
      <text>
        <r>
          <rPr>
            <b/>
            <sz val="9"/>
            <rFont val="ＭＳ Ｐゴシック"/>
            <family val="3"/>
          </rPr>
          <t>営業所分納
呉、東広島も分納</t>
        </r>
      </text>
    </comment>
    <comment ref="AH3" authorId="0">
      <text>
        <r>
          <rPr>
            <sz val="9"/>
            <rFont val="ＭＳ Ｐゴシック"/>
            <family val="3"/>
          </rPr>
          <t>広島全納</t>
        </r>
      </text>
    </comment>
    <comment ref="AI3" authorId="0">
      <text>
        <r>
          <rPr>
            <b/>
            <sz val="9"/>
            <rFont val="ＭＳ Ｐゴシック"/>
            <family val="3"/>
          </rPr>
          <t>広島、福山分納</t>
        </r>
      </text>
    </comment>
    <comment ref="AJ3" authorId="0">
      <text>
        <r>
          <rPr>
            <sz val="9"/>
            <rFont val="ＭＳ Ｐゴシック"/>
            <family val="3"/>
          </rPr>
          <t>営業所分納</t>
        </r>
      </text>
    </comment>
    <comment ref="AK3" authorId="0">
      <text>
        <r>
          <rPr>
            <b/>
            <sz val="9"/>
            <rFont val="ＭＳ Ｐゴシック"/>
            <family val="3"/>
          </rPr>
          <t>営業所分納
呉、東広島も分納</t>
        </r>
      </text>
    </comment>
    <comment ref="W70" authorId="1">
      <text>
        <r>
          <rPr>
            <b/>
            <sz val="9"/>
            <rFont val="ＭＳ Ｐゴシック"/>
            <family val="3"/>
          </rPr>
          <t>搬入パターンを入力</t>
        </r>
      </text>
    </comment>
    <comment ref="B84" authorId="2">
      <text>
        <r>
          <rPr>
            <sz val="9"/>
            <rFont val="ＭＳ Ｐゴシック"/>
            <family val="3"/>
          </rPr>
          <t xml:space="preserve">ここのアドレスを変更すると送り先を変えられます
</t>
        </r>
      </text>
    </comment>
  </commentList>
</comments>
</file>

<file path=xl/comments5.xml><?xml version="1.0" encoding="utf-8"?>
<comments xmlns="http://schemas.openxmlformats.org/spreadsheetml/2006/main">
  <authors>
    <author>IWAKUNIDL07</author>
  </authors>
  <commentList>
    <comment ref="C2" authorId="0">
      <text>
        <r>
          <rPr>
            <b/>
            <sz val="9"/>
            <rFont val="ＭＳ Ｐゴシック"/>
            <family val="3"/>
          </rPr>
          <t xml:space="preserve">2012/8/1の形式で入力してください
</t>
        </r>
      </text>
    </comment>
  </commentList>
</comments>
</file>

<file path=xl/sharedStrings.xml><?xml version="1.0" encoding="utf-8"?>
<sst xmlns="http://schemas.openxmlformats.org/spreadsheetml/2006/main" count="1469" uniqueCount="712">
  <si>
    <t>地区別枚数（このページは印刷はしない、ネットは非表示にする）</t>
  </si>
  <si>
    <t>D</t>
  </si>
  <si>
    <t>G</t>
  </si>
  <si>
    <t>J</t>
  </si>
  <si>
    <t>M</t>
  </si>
  <si>
    <t>P</t>
  </si>
  <si>
    <t>S</t>
  </si>
  <si>
    <t>　</t>
  </si>
  <si>
    <t>新聞別枚数</t>
  </si>
  <si>
    <t>出荷日別枚数</t>
  </si>
  <si>
    <t>配送料別枚数</t>
  </si>
  <si>
    <t>配送料</t>
  </si>
  <si>
    <t>搬入先</t>
  </si>
  <si>
    <t>配送料Ⅰ</t>
  </si>
  <si>
    <t>配送料Ⅱ</t>
  </si>
  <si>
    <t>シート名</t>
  </si>
  <si>
    <t>ページ
集計</t>
  </si>
  <si>
    <t>地区名</t>
  </si>
  <si>
    <t>合計枚数</t>
  </si>
  <si>
    <t>中国</t>
  </si>
  <si>
    <t>朝日</t>
  </si>
  <si>
    <t>読売</t>
  </si>
  <si>
    <t>毎日</t>
  </si>
  <si>
    <t>山口</t>
  </si>
  <si>
    <t>日経</t>
  </si>
  <si>
    <t>山陰中央</t>
  </si>
  <si>
    <t>2日前
地区</t>
  </si>
  <si>
    <t>3日前
地区</t>
  </si>
  <si>
    <t>4日前
地区</t>
  </si>
  <si>
    <t>転送枚数</t>
  </si>
  <si>
    <t>市内送料枚数</t>
  </si>
  <si>
    <t>郡部送料枚数</t>
  </si>
  <si>
    <t>県外送料枚数</t>
  </si>
  <si>
    <t>市内送料</t>
  </si>
  <si>
    <t>郡部送料Ⅰ</t>
  </si>
  <si>
    <t>郡部送料Ⅱ</t>
  </si>
  <si>
    <t>転送料Ⅰ</t>
  </si>
  <si>
    <t>転送料
Ⅱ</t>
  </si>
  <si>
    <t>基準
営業所</t>
  </si>
  <si>
    <t>搬入
Pattern_1</t>
  </si>
  <si>
    <t>搬入
Pattern_2</t>
  </si>
  <si>
    <t>搬入
Pattern_3</t>
  </si>
  <si>
    <t>搬入
Pattern_4</t>
  </si>
  <si>
    <t>大竹市・島根県鹿足郡吉賀</t>
  </si>
  <si>
    <t>大竹市</t>
  </si>
  <si>
    <t>岩国</t>
  </si>
  <si>
    <t>岩国</t>
  </si>
  <si>
    <t>柳井</t>
  </si>
  <si>
    <t>島根県鹿足郡吉賀町</t>
  </si>
  <si>
    <t>岩国市</t>
  </si>
  <si>
    <t>柳井市</t>
  </si>
  <si>
    <t>熊毛郡</t>
  </si>
  <si>
    <t>大島郡</t>
  </si>
  <si>
    <t>周防大島町</t>
  </si>
  <si>
    <t>周南市</t>
  </si>
  <si>
    <t>下松市・光市</t>
  </si>
  <si>
    <t>下松市</t>
  </si>
  <si>
    <t>光市</t>
  </si>
  <si>
    <t>山口市</t>
  </si>
  <si>
    <t>防府市</t>
  </si>
  <si>
    <t>防府市</t>
  </si>
  <si>
    <t>宇部市・山陽小野田市</t>
  </si>
  <si>
    <t>宇部市</t>
  </si>
  <si>
    <t>山陽小野田市</t>
  </si>
  <si>
    <t>萩市</t>
  </si>
  <si>
    <t>美祢市・長門市</t>
  </si>
  <si>
    <t>美祢市</t>
  </si>
  <si>
    <t>長門市</t>
  </si>
  <si>
    <t>下関市Ⅰ</t>
  </si>
  <si>
    <t>下関市</t>
  </si>
  <si>
    <t>下関市Ⅱ</t>
  </si>
  <si>
    <t>B4</t>
  </si>
  <si>
    <t>B3</t>
  </si>
  <si>
    <t>送料計算 ■市内、枚数 ×0.2円（岩国・柳井）枚数 ×0.3円（周南以西） ■郡部　枚数×1円 ■転送料金 枚数×0.15円（B4）枚数×0.3円（B3）【山口→広島】</t>
  </si>
  <si>
    <t xml:space="preserve">        </t>
  </si>
  <si>
    <t>1梱</t>
  </si>
  <si>
    <t>個数</t>
  </si>
  <si>
    <t>転送料</t>
  </si>
  <si>
    <t>営業所別搬入枚数集計</t>
  </si>
  <si>
    <t>営業所</t>
  </si>
  <si>
    <t>枚数</t>
  </si>
  <si>
    <t>搬入PatⅠ</t>
  </si>
  <si>
    <t>搬入PatⅡ</t>
  </si>
  <si>
    <t>搬入PatⅢ</t>
  </si>
  <si>
    <t>搬入PatⅣ</t>
  </si>
  <si>
    <t>搬入先名称</t>
  </si>
  <si>
    <t>搬入先住所</t>
  </si>
  <si>
    <t>搬入先電話番号</t>
  </si>
  <si>
    <t>広島</t>
  </si>
  <si>
    <t>中国新聞サービスセンター 折込ステーション</t>
  </si>
  <si>
    <t>広島市西区商工センター7-6-30</t>
  </si>
  <si>
    <t>082-244-1771
082-244-1784</t>
  </si>
  <si>
    <t>三次</t>
  </si>
  <si>
    <t>中国新聞サービスセンター 三次営業所</t>
  </si>
  <si>
    <t>三次市三次町1506番</t>
  </si>
  <si>
    <t>0824-63-9655</t>
  </si>
  <si>
    <t>竹原</t>
  </si>
  <si>
    <t>中国新聞サービスセンター 竹原出張所</t>
  </si>
  <si>
    <t>竹原市下野町字小井手3254-5</t>
  </si>
  <si>
    <t>0846-22-6748</t>
  </si>
  <si>
    <t>岩国⇔柳井営業所間転送料なし</t>
  </si>
  <si>
    <t>尾三</t>
  </si>
  <si>
    <t>中国新聞サービスセンター 尾三営業所</t>
  </si>
  <si>
    <t>尾道市美ノ郷町本郷字新本郷1-136</t>
  </si>
  <si>
    <t>0848-40-0510</t>
  </si>
  <si>
    <t>宇部・小野田・下関のみ転送料</t>
  </si>
  <si>
    <t>福山</t>
  </si>
  <si>
    <t>中国新聞サービスセンター 福山営業所</t>
  </si>
  <si>
    <t>福山市駅家町法成寺1613-7</t>
  </si>
  <si>
    <t>084-970-2770</t>
  </si>
  <si>
    <t>岩国</t>
  </si>
  <si>
    <t>中国新聞サービスセンター 岩国営業所</t>
  </si>
  <si>
    <t>岩国市麻里布町6-4-17</t>
  </si>
  <si>
    <t>0827-21-6564</t>
  </si>
  <si>
    <t>呉</t>
  </si>
  <si>
    <t>中国新聞サービスセンター 呉営業所</t>
  </si>
  <si>
    <t>呉市広大新開1-3-11</t>
  </si>
  <si>
    <t>0823-75-0133</t>
  </si>
  <si>
    <t>東広島</t>
  </si>
  <si>
    <t>中国新聞サービスセンター 東広島営業所</t>
  </si>
  <si>
    <t>東広島市西条岡町5-7</t>
  </si>
  <si>
    <t>082-423-9889</t>
  </si>
  <si>
    <t>柳井</t>
  </si>
  <si>
    <t>中国新聞サービスセンター 柳井営業所</t>
  </si>
  <si>
    <t>柳井市南町6-9-10</t>
  </si>
  <si>
    <t>0820-23-0990</t>
  </si>
  <si>
    <t>周南</t>
  </si>
  <si>
    <t>中国新聞サービスセンター 周南営業所</t>
  </si>
  <si>
    <t>周南市遠石1-13-1</t>
  </si>
  <si>
    <t>計</t>
  </si>
  <si>
    <t>搬入パターン</t>
  </si>
  <si>
    <t>各営業所分納</t>
  </si>
  <si>
    <t>周南営業所</t>
  </si>
  <si>
    <t>柳井営業所</t>
  </si>
  <si>
    <t>岩国営業所</t>
  </si>
  <si>
    <t>ホームページ管理者アドレス</t>
  </si>
  <si>
    <t>s.yamanaka@cscpost.com</t>
  </si>
  <si>
    <t>m-kobayashi@cscpost.com</t>
  </si>
  <si>
    <t>搬入パターン</t>
  </si>
  <si>
    <t>k-tanaka@cscpost.com</t>
  </si>
  <si>
    <t>m-kobayashi@cscpost.com</t>
  </si>
  <si>
    <t>柳井出張所</t>
  </si>
  <si>
    <t>み</t>
  </si>
  <si>
    <t>各　　位</t>
  </si>
  <si>
    <t>オリコミ部数改定と営業のご案内</t>
  </si>
  <si>
    <t>平素は格別のお引き立てに賜り厚くお礼申し上げます。</t>
  </si>
  <si>
    <t>この度、オリコミ部数の改定を行いましたので、ご案内いたします。また、営業時間、新聞折込広告取り扱い基準も記載しておりますので、ご確認ください。</t>
  </si>
  <si>
    <t>１．</t>
  </si>
  <si>
    <r>
      <t>改定実施月　</t>
    </r>
    <r>
      <rPr>
        <sz val="10"/>
        <rFont val="ＭＳ ゴシック"/>
        <family val="3"/>
      </rPr>
      <t>2022年10月（販売店間のエリア移動などは、随時更新します）</t>
    </r>
  </si>
  <si>
    <t>２．</t>
  </si>
  <si>
    <r>
      <t>新聞休刊日予定　</t>
    </r>
    <r>
      <rPr>
        <sz val="10"/>
        <rFont val="ＭＳ Ｐ明朝"/>
        <family val="1"/>
      </rPr>
      <t>2023年3/13（月）、4/17（月）、5/15（月）、6/12（月）、7/10（月）、8/14（月）、9/11（月）、10/10（火）、11/13（月）、12/11（月）</t>
    </r>
  </si>
  <si>
    <t>３．</t>
  </si>
  <si>
    <t>営業時間及び搬入日時</t>
  </si>
  <si>
    <t>(1)</t>
  </si>
  <si>
    <t xml:space="preserve">営業時間は、9時30分より17時30分、休業日は土曜日・日曜日・祝日・お盆・年末年始です </t>
  </si>
  <si>
    <t>(2)</t>
  </si>
  <si>
    <t>広告の搬入日時は、市内扱いは折込指定日の2営業日前17時まで、郡部扱いは3営業日前午前中までです（休刊日を除く）。搬入時には納品書等を添付してください
申込書は搬入日前日までに提出してください。(ＦＡＸによるお申込みは送信後に必ずご確認願います)</t>
  </si>
  <si>
    <t>４．</t>
  </si>
  <si>
    <t>注意事項</t>
  </si>
  <si>
    <t>折込部数表は、各新聞社の2022年6月付(社)ＡＢＣ協会報告部数に基づいて作成しています</t>
  </si>
  <si>
    <t>販売所の名称と行政区域とは、必ずしも一致しているとは限りませんので予めご了承願います</t>
  </si>
  <si>
    <t>(3)</t>
  </si>
  <si>
    <t>販売所エリア内での区域指定は原則としてお断りいたしますが止むを得ず区域指定を行う場合、ご希望通りに配布できないことがあります</t>
  </si>
  <si>
    <t>(4)</t>
  </si>
  <si>
    <t>お申し込み受付後の変更および中止は、思わぬ折込事故を誘発する場合もありますのでお受け致しかねます</t>
  </si>
  <si>
    <t>(5)</t>
  </si>
  <si>
    <t>折込広告記載内容によっては新聞折込広告基準により、折込をお断りする場合もありますので以下の事項に注意してください</t>
  </si>
  <si>
    <t>①責任の所在および内容が不明確な広告</t>
  </si>
  <si>
    <t>②虚偽または誤認されるおそれがある広告</t>
  </si>
  <si>
    <t>③公序良俗を乱す表現の広告</t>
  </si>
  <si>
    <t>④表記等に問題のある不動産広告</t>
  </si>
  <si>
    <t>⑤内容が明示されていない求人広告、代理店募集の広告</t>
  </si>
  <si>
    <t>⑥名誉棄損、プライバシーの侵害等のおそれがある広告</t>
  </si>
  <si>
    <t>⑦「公職選挙法」要件に沿わない選挙運動ビラ等</t>
  </si>
  <si>
    <t>⑧医療、薬事に関する法律に沿わない医療関係、医薬品、健康食品、エステティック等の広告</t>
  </si>
  <si>
    <t>⑨貸金業の規制に関する法律に沿わない金融関係の広告</t>
  </si>
  <si>
    <t>⑩新聞公正競争規約に沿わないクーポン券と抽選券・懸賞応募券の広告</t>
  </si>
  <si>
    <t>⑪その他、弊社が不適当と認めた広告</t>
  </si>
  <si>
    <t>※詳しくは弊社ホームページを閲覧していただくか、営業グループまでお問い合わせください</t>
  </si>
  <si>
    <t>５．</t>
  </si>
  <si>
    <t>おことわり</t>
  </si>
  <si>
    <t>新聞製作や新聞輸送が遅れた場合は、指定日に折込が入らない場合があります。また自然災害等による折込広告の汚損については保障いたしかねます</t>
  </si>
  <si>
    <t>災害等により弊社または販売所の業務遂行が困難となった場合は、折込広告の取り扱いができない場合もあります</t>
  </si>
  <si>
    <t>新聞折込料金表</t>
  </si>
  <si>
    <t>サイズ</t>
  </si>
  <si>
    <t>地区</t>
  </si>
  <si>
    <t>Ｂ４</t>
  </si>
  <si>
    <t>Ｂ３</t>
  </si>
  <si>
    <t>Ｂ２</t>
  </si>
  <si>
    <t>Ｂ１</t>
  </si>
  <si>
    <t>二つ折横長</t>
  </si>
  <si>
    <t>Ｂ４厚</t>
  </si>
  <si>
    <t>Ｂ３厚</t>
  </si>
  <si>
    <t>Ｂ４連合</t>
  </si>
  <si>
    <t>Ｂ３連合</t>
  </si>
  <si>
    <r>
      <t>広島県/</t>
    </r>
    <r>
      <rPr>
        <sz val="10"/>
        <color indexed="8"/>
        <rFont val="ＭＳ Ｐゴシック"/>
        <family val="3"/>
      </rPr>
      <t>中国・毎日・産経</t>
    </r>
  </si>
  <si>
    <t>要問合</t>
  </si>
  <si>
    <t>朝日・読売・日経・山陽</t>
  </si>
  <si>
    <t>山口県岩国市</t>
  </si>
  <si>
    <t>岡山県</t>
  </si>
  <si>
    <t>※各料金は１枚当たりの料金です。（）内は税込価格です。</t>
  </si>
  <si>
    <t>※A判とB判は共通の料金です</t>
  </si>
  <si>
    <t>※B4判は折のないものです</t>
  </si>
  <si>
    <t>※新聞半ページを超える大きさのものは取り扱いができませんので、それ以下になるよう折が必要です</t>
  </si>
  <si>
    <t>※厚手とは広島県、山口県は四六判:110kg以上、岡山県はB全判:91kg以上のものです</t>
  </si>
  <si>
    <t>※折込料金の他に配送料が必要となります。</t>
  </si>
  <si>
    <t>※表記地区以外の地域や特殊なものなどのサイズについてはお問い合わせください</t>
  </si>
  <si>
    <t>表記について</t>
  </si>
  <si>
    <t>表示場所</t>
  </si>
  <si>
    <t>内容説明</t>
  </si>
  <si>
    <r>
      <t>地域名横()内の４桁の数字は、弊社が入力作</t>
    </r>
    <r>
      <rPr>
        <sz val="11"/>
        <color indexed="8"/>
        <rFont val="ＭＳ ゴシック"/>
        <family val="3"/>
      </rPr>
      <t>業のための補助コードです</t>
    </r>
  </si>
  <si>
    <r>
      <t>管轄営業所の略称を表示しています。</t>
    </r>
    <r>
      <rPr>
        <u val="single"/>
        <sz val="10.5"/>
        <color indexed="8"/>
        <rFont val="ＭＳ ゴシック"/>
        <family val="3"/>
      </rPr>
      <t>管轄外の営業所から手配する場合は１営業日チラシの搬入が早く</t>
    </r>
    <r>
      <rPr>
        <sz val="10.5"/>
        <color indexed="8"/>
        <rFont val="ＭＳ ゴシック"/>
        <family val="3"/>
      </rPr>
      <t xml:space="preserve">なります。
また、別途転送料が掛かる場合がございます。
営業所名に※印が付いている場合は、注意事項がありますので各ページ下部の注意事項を確認してください
営業所略称名、正式名称等は以下の通りです
略称    名称                                    住所                              電話番号      ＦＡＸ
岩国　　中国新聞サービスセンター　岩国営業所　　岩国市麻里布町6-4-17　　　　　　　0827-21-6564　0827-21-6565
柳井　　中国新聞サービスセンター　柳井出張所　　柳井市南町6-9-10　　　　　　　　　0820-23-0990　0820-23-7350
広島　　中国新聞サービスセンター　折込ｽﾃｰｼｮﾝ　　広島市西区商工センター7-6-30　　　082-244-1771　082-244-1784 
三次　　中国新聞サービスセンター　三次営業所　　三次市三次町1506番　　　　　　　　0824-63-9655　0824-63-1805
福山　　中国新聞サービスセンター　福山営業所　　福山市駅家町法成寺1613-7　　　　　084-970-2770　084-970-2765
呉　　　中国新聞サービスセンター　呉営業所　　　呉市広大新開1-3-11　　　　　　　　0823-75-0133　0823-75-0134
</t>
    </r>
  </si>
  <si>
    <t>販売店名横の(合)という表記は全ての新聞を取り扱っていることを示してします
販売店名横の()内のアルファベットは主たる新聞以外の取扱新聞を示しています。(C)中国新聞、(A)朝日新聞、(Y)読売新聞、(M)毎日新聞、(G)山口新聞、(S)産経新聞、(N)日経新聞の表記になります</t>
  </si>
  <si>
    <t>販売所名右下にマークのない販売所は送料20銭/枚、搬入日は管轄営業所で２営業日前になります
販売所名右下に黒い四角マークが付いている販売所は1円/枚、搬入日は管轄営業所で３営業日前午前中になります
販売店名右下の黒い三角マークは送料30銭/枚、搬入日は管轄営業所搬入で３営業日前午前中になります</t>
  </si>
  <si>
    <t>折込広告申込書</t>
  </si>
  <si>
    <t>折込日</t>
  </si>
  <si>
    <t>■ご案内(山口県以外に折込まれる場合はお問い合わせください)</t>
  </si>
  <si>
    <t>広告主名</t>
  </si>
  <si>
    <t>タイトル</t>
  </si>
  <si>
    <t>総数</t>
  </si>
  <si>
    <t>←入力できません(折込数を集計します)</t>
  </si>
  <si>
    <t>搬入営業所</t>
  </si>
  <si>
    <r>
      <t xml:space="preserve">請求先
</t>
    </r>
    <r>
      <rPr>
        <sz val="8"/>
        <rFont val="ＭＳ Ｐゴシック"/>
        <family val="3"/>
      </rPr>
      <t>(代理店・印刷所等)</t>
    </r>
  </si>
  <si>
    <t>■搬入日別枚数(山口県以外に折込まれる場合はお問い合わせください)</t>
  </si>
  <si>
    <t>請求先住所</t>
  </si>
  <si>
    <t>搬入日</t>
  </si>
  <si>
    <t>枚数</t>
  </si>
  <si>
    <t>電話番号</t>
  </si>
  <si>
    <t>営業日2日前地区</t>
  </si>
  <si>
    <t>印刷会社</t>
  </si>
  <si>
    <t>営業日3日前午前中地区</t>
  </si>
  <si>
    <t>申込担当者名</t>
  </si>
  <si>
    <t>連絡先(携帯)</t>
  </si>
  <si>
    <t>備考（配布指示等）</t>
  </si>
  <si>
    <t>■折込料目安</t>
  </si>
  <si>
    <t>折込料</t>
  </si>
  <si>
    <t>配送料</t>
  </si>
  <si>
    <t>合計</t>
  </si>
  <si>
    <t>B4金額</t>
  </si>
  <si>
    <t>B3金額</t>
  </si>
  <si>
    <t>※簡易計算です    　正確な料金はお問い合わせください。</t>
  </si>
  <si>
    <t>（税込）</t>
  </si>
  <si>
    <t>■シート別入力一覧</t>
  </si>
  <si>
    <t>シート名</t>
  </si>
  <si>
    <t>部数</t>
  </si>
  <si>
    <t>折込数</t>
  </si>
  <si>
    <t>大竹市・島根県鹿足郡吉賀</t>
  </si>
  <si>
    <t>岩国市</t>
  </si>
  <si>
    <t>宇部・山陽小野田市</t>
  </si>
  <si>
    <t>美祢・長門市</t>
  </si>
  <si>
    <t>下関市Ⅰ</t>
  </si>
  <si>
    <t>地区別枚数一覧表</t>
  </si>
  <si>
    <t>山口県</t>
  </si>
  <si>
    <t>※行政区域と一致していない地区があります。ご注意ください</t>
  </si>
  <si>
    <t>全紙</t>
  </si>
  <si>
    <t>中国</t>
  </si>
  <si>
    <t>朝日</t>
  </si>
  <si>
    <t>読売</t>
  </si>
  <si>
    <t>毎日</t>
  </si>
  <si>
    <t>山陽小野田市</t>
  </si>
  <si>
    <t>長門市</t>
  </si>
  <si>
    <t>計</t>
  </si>
  <si>
    <t>山口県以外</t>
  </si>
  <si>
    <t>広島県大竹市</t>
  </si>
  <si>
    <t>島根県鹿足郡吉賀町</t>
  </si>
  <si>
    <t>〇</t>
  </si>
  <si>
    <t>折込指定日</t>
  </si>
  <si>
    <t>折込総数</t>
  </si>
  <si>
    <t>ページ折込数</t>
  </si>
  <si>
    <t>サイズ</t>
  </si>
  <si>
    <t>広告主名</t>
  </si>
  <si>
    <t>タイトル（詳細記入）</t>
  </si>
  <si>
    <t>請求先</t>
  </si>
  <si>
    <t>印刷所</t>
  </si>
  <si>
    <t>申込者</t>
  </si>
  <si>
    <t>&lt;※岩国&gt;</t>
  </si>
  <si>
    <t xml:space="preserve"> </t>
  </si>
  <si>
    <t>販売所</t>
  </si>
  <si>
    <t>部数</t>
  </si>
  <si>
    <t>折込数</t>
  </si>
  <si>
    <t>販売店</t>
  </si>
  <si>
    <t>販売店</t>
  </si>
  <si>
    <t>東部</t>
  </si>
  <si>
    <t>岩国中央</t>
  </si>
  <si>
    <t>人絹・川下</t>
  </si>
  <si>
    <t>岩国西</t>
  </si>
  <si>
    <t>岩国南</t>
  </si>
  <si>
    <t>藤生</t>
  </si>
  <si>
    <t>平田・南岩国町含む</t>
  </si>
  <si>
    <t>由宇神代</t>
  </si>
  <si>
    <r>
      <t>南河内</t>
    </r>
    <r>
      <rPr>
        <sz val="8"/>
        <rFont val="ＭＳ Ｐゴシック"/>
        <family val="3"/>
      </rPr>
      <t>(合)</t>
    </r>
  </si>
  <si>
    <r>
      <t>北河内</t>
    </r>
    <r>
      <rPr>
        <sz val="8"/>
        <rFont val="ＭＳ Ｐゴシック"/>
        <family val="3"/>
      </rPr>
      <t>(合)</t>
    </r>
  </si>
  <si>
    <t>玖珂</t>
  </si>
  <si>
    <t>祖生</t>
  </si>
  <si>
    <t>美川(合)</t>
  </si>
  <si>
    <t>本郷(合)</t>
  </si>
  <si>
    <t>広瀬東(合)</t>
  </si>
  <si>
    <t>広瀬西(合)</t>
  </si>
  <si>
    <t>下須川(合)</t>
  </si>
  <si>
    <t>宇佐郷(合)</t>
  </si>
  <si>
    <t>中国計</t>
  </si>
  <si>
    <t>朝日計</t>
  </si>
  <si>
    <t>読売計</t>
  </si>
  <si>
    <t>毎日計</t>
  </si>
  <si>
    <t xml:space="preserve"> </t>
  </si>
  <si>
    <t>地区計</t>
  </si>
  <si>
    <t>※販売所名右下にマークのない販売所1枚20銭の送料が必要です。</t>
  </si>
  <si>
    <t>■　 四角マーク付いた岩国市の販売所は１営業日搬入が早くなり、1枚1円の送料が必要です。</t>
  </si>
  <si>
    <t>販売所</t>
  </si>
  <si>
    <t>大竹</t>
  </si>
  <si>
    <t>産経計</t>
  </si>
  <si>
    <t>七日市</t>
  </si>
  <si>
    <t>六日市</t>
  </si>
  <si>
    <t>柿木(合)</t>
  </si>
  <si>
    <t>読売計</t>
  </si>
  <si>
    <t>山陰中央計</t>
  </si>
  <si>
    <t>※販売所名右下にマークのない大竹市（中国新聞）の販売所は、1枚20銭の送料が必要です。</t>
  </si>
  <si>
    <t>■　 四角マーク付いた大竹市（読売新聞）の販売所は、1枚5銭の送料が必要です。</t>
  </si>
  <si>
    <t>■　 四角マーク付いた吉賀町の販売所は１営業日搬入が早くなり、1枚1円の送料が必要です。</t>
  </si>
  <si>
    <t>　　　</t>
  </si>
  <si>
    <t>&lt;柳井&gt;</t>
  </si>
  <si>
    <t>柳井平郡</t>
  </si>
  <si>
    <t>伊陸</t>
  </si>
  <si>
    <t>日積</t>
  </si>
  <si>
    <r>
      <t>大畠</t>
    </r>
    <r>
      <rPr>
        <sz val="8"/>
        <rFont val="ＭＳ Ｐゴシック"/>
        <family val="3"/>
      </rPr>
      <t>（合）</t>
    </r>
  </si>
  <si>
    <t>中国計</t>
  </si>
  <si>
    <t>朝日計</t>
  </si>
  <si>
    <t>読売計</t>
  </si>
  <si>
    <r>
      <t>熊毛郡</t>
    </r>
    <r>
      <rPr>
        <sz val="8"/>
        <color indexed="8"/>
        <rFont val="ＭＳ Ｐゴシック"/>
        <family val="3"/>
      </rPr>
      <t>(7500)</t>
    </r>
  </si>
  <si>
    <t>平生</t>
  </si>
  <si>
    <t>熊毛平生</t>
  </si>
  <si>
    <r>
      <t>室津</t>
    </r>
    <r>
      <rPr>
        <sz val="8"/>
        <rFont val="ＭＳ Ｐゴシック"/>
        <family val="3"/>
      </rPr>
      <t>（合）</t>
    </r>
  </si>
  <si>
    <r>
      <t>上ノ関(M)</t>
    </r>
    <r>
      <rPr>
        <sz val="8"/>
        <rFont val="ＭＳ Ｐゴシック"/>
        <family val="3"/>
      </rPr>
      <t>※読売上ノ関生へ統廃合</t>
    </r>
  </si>
  <si>
    <t>上ノ関（N)※読売上ノ関・朝日：平生へ統廃合</t>
  </si>
  <si>
    <r>
      <t>上ノ関</t>
    </r>
    <r>
      <rPr>
        <sz val="8"/>
        <rFont val="ＭＳ Ｐゴシック"/>
        <family val="3"/>
      </rPr>
      <t>（合）</t>
    </r>
  </si>
  <si>
    <t>田布施※廃店</t>
  </si>
  <si>
    <t>朝日：田布施へ移管</t>
  </si>
  <si>
    <t>朝日計</t>
  </si>
  <si>
    <t>毎日計</t>
  </si>
  <si>
    <t>※すべての販売店に別途、送料が必要です。（折込枚数×0.2円）</t>
  </si>
  <si>
    <r>
      <rPr>
        <b/>
        <sz val="11"/>
        <color indexed="8"/>
        <rFont val="ＭＳ Ｐゴシック"/>
        <family val="3"/>
      </rPr>
      <t>大島郡　周防大島町</t>
    </r>
    <r>
      <rPr>
        <sz val="8"/>
        <color indexed="8"/>
        <rFont val="ＭＳ Ｐゴシック"/>
        <family val="3"/>
      </rPr>
      <t>(7300)</t>
    </r>
  </si>
  <si>
    <t>&lt;※柳井&gt;</t>
  </si>
  <si>
    <t>小松</t>
  </si>
  <si>
    <t>三蒲</t>
  </si>
  <si>
    <r>
      <t>日見</t>
    </r>
    <r>
      <rPr>
        <sz val="8"/>
        <color indexed="8"/>
        <rFont val="ＭＳ Ｐゴシック"/>
        <family val="3"/>
      </rPr>
      <t>（合）</t>
    </r>
  </si>
  <si>
    <t>出井</t>
  </si>
  <si>
    <t>出井</t>
  </si>
  <si>
    <r>
      <t>家房</t>
    </r>
    <r>
      <rPr>
        <sz val="8"/>
        <color indexed="8"/>
        <rFont val="ＭＳ Ｐゴシック"/>
        <family val="3"/>
      </rPr>
      <t>（A）</t>
    </r>
  </si>
  <si>
    <r>
      <t>日良居</t>
    </r>
    <r>
      <rPr>
        <sz val="8"/>
        <color indexed="8"/>
        <rFont val="ＭＳ Ｐゴシック"/>
        <family val="3"/>
      </rPr>
      <t>（合）</t>
    </r>
  </si>
  <si>
    <t>安下庄</t>
  </si>
  <si>
    <r>
      <t>西方</t>
    </r>
    <r>
      <rPr>
        <sz val="8"/>
        <color indexed="8"/>
        <rFont val="ＭＳ Ｐゴシック"/>
        <family val="3"/>
      </rPr>
      <t>（合）</t>
    </r>
  </si>
  <si>
    <t>外入</t>
  </si>
  <si>
    <t>森野</t>
  </si>
  <si>
    <r>
      <t>和佐</t>
    </r>
    <r>
      <rPr>
        <sz val="8"/>
        <rFont val="ＭＳ Ｐゴシック"/>
        <family val="3"/>
      </rPr>
      <t>（合）</t>
    </r>
  </si>
  <si>
    <r>
      <t>小泊</t>
    </r>
    <r>
      <rPr>
        <sz val="8"/>
        <color indexed="8"/>
        <rFont val="ＭＳ Ｐゴシック"/>
        <family val="3"/>
      </rPr>
      <t>（合）</t>
    </r>
  </si>
  <si>
    <r>
      <t>和田</t>
    </r>
    <r>
      <rPr>
        <sz val="8"/>
        <color indexed="8"/>
        <rFont val="ＭＳ Ｐゴシック"/>
        <family val="3"/>
      </rPr>
      <t>（合）</t>
    </r>
  </si>
  <si>
    <r>
      <t>油田</t>
    </r>
    <r>
      <rPr>
        <sz val="8"/>
        <color indexed="8"/>
        <rFont val="ＭＳ Ｐゴシック"/>
        <family val="3"/>
      </rPr>
      <t>（合）</t>
    </r>
  </si>
  <si>
    <t>大積</t>
  </si>
  <si>
    <t>地家室</t>
  </si>
  <si>
    <t>■　 四角マーク付いた大島郡の販売所は１営業日搬入が早くなり、1枚1円の送料が必要です。</t>
  </si>
  <si>
    <t>徳山西</t>
  </si>
  <si>
    <t>徳山中央</t>
  </si>
  <si>
    <t>岐山</t>
  </si>
  <si>
    <t>徳山東部</t>
  </si>
  <si>
    <t>※徳山中央エリア一部岐山へ分割</t>
  </si>
  <si>
    <t>※徳山中央と徳山東部に分割</t>
  </si>
  <si>
    <t>周南</t>
  </si>
  <si>
    <t>櫛ケ浜</t>
  </si>
  <si>
    <t>新南陽</t>
  </si>
  <si>
    <t>富田中央</t>
  </si>
  <si>
    <r>
      <t>戸田</t>
    </r>
    <r>
      <rPr>
        <sz val="8"/>
        <rFont val="ＭＳ Ｐゴシック"/>
        <family val="3"/>
      </rPr>
      <t>（合）</t>
    </r>
  </si>
  <si>
    <t>須々万</t>
  </si>
  <si>
    <r>
      <t>中須</t>
    </r>
    <r>
      <rPr>
        <sz val="8"/>
        <color indexed="8"/>
        <rFont val="ＭＳ Ｐゴシック"/>
        <family val="3"/>
      </rPr>
      <t>(合)</t>
    </r>
  </si>
  <si>
    <r>
      <t>須金</t>
    </r>
    <r>
      <rPr>
        <sz val="8"/>
        <color indexed="8"/>
        <rFont val="ＭＳ Ｐゴシック"/>
        <family val="3"/>
      </rPr>
      <t>(合）</t>
    </r>
  </si>
  <si>
    <r>
      <t>鹿野</t>
    </r>
    <r>
      <rPr>
        <sz val="8"/>
        <color indexed="8"/>
        <rFont val="ＭＳ Ｐゴシック"/>
        <family val="3"/>
      </rPr>
      <t>（合）</t>
    </r>
  </si>
  <si>
    <t>勝間(Y)</t>
  </si>
  <si>
    <t>勝間(A)</t>
  </si>
  <si>
    <r>
      <t>八代</t>
    </r>
    <r>
      <rPr>
        <sz val="8"/>
        <color indexed="8"/>
        <rFont val="ＭＳ Ｐゴシック"/>
        <family val="3"/>
      </rPr>
      <t>（合）</t>
    </r>
  </si>
  <si>
    <t>※すべての販売店に別途、管理料が必要です。（折込枚数×0.3円）</t>
  </si>
  <si>
    <t>&lt;※岩国&gt;</t>
  </si>
  <si>
    <t>下松中央</t>
  </si>
  <si>
    <t>下松東</t>
  </si>
  <si>
    <t>販売店</t>
  </si>
  <si>
    <t>光</t>
  </si>
  <si>
    <t>駅前</t>
  </si>
  <si>
    <t>浅江</t>
  </si>
  <si>
    <t>光中央</t>
  </si>
  <si>
    <t>光ヶ丘</t>
  </si>
  <si>
    <t>岩田</t>
  </si>
  <si>
    <t>山口中央宮野</t>
  </si>
  <si>
    <t>大内</t>
  </si>
  <si>
    <t>山口湯田</t>
  </si>
  <si>
    <t>矢原</t>
  </si>
  <si>
    <t>平川</t>
  </si>
  <si>
    <t>※一部　山口湯田へ移行</t>
  </si>
  <si>
    <t>小鯖</t>
  </si>
  <si>
    <t>新山口東部</t>
  </si>
  <si>
    <r>
      <t>秋穂</t>
    </r>
    <r>
      <rPr>
        <sz val="8"/>
        <rFont val="ＭＳ Ｐゴシック"/>
        <family val="3"/>
      </rPr>
      <t>（合）</t>
    </r>
  </si>
  <si>
    <t>阿知須</t>
  </si>
  <si>
    <r>
      <t>徳地</t>
    </r>
    <r>
      <rPr>
        <sz val="8"/>
        <color indexed="8"/>
        <rFont val="ＭＳ Ｐゴシック"/>
        <family val="3"/>
      </rPr>
      <t>（合）</t>
    </r>
  </si>
  <si>
    <t>安養地</t>
  </si>
  <si>
    <t>堀</t>
  </si>
  <si>
    <r>
      <t>長門峡</t>
    </r>
    <r>
      <rPr>
        <sz val="8"/>
        <color indexed="8"/>
        <rFont val="ＭＳ Ｐゴシック"/>
        <family val="3"/>
      </rPr>
      <t>（合）</t>
    </r>
  </si>
  <si>
    <r>
      <t>生雲</t>
    </r>
    <r>
      <rPr>
        <sz val="8"/>
        <color indexed="8"/>
        <rFont val="ＭＳ Ｐゴシック"/>
        <family val="3"/>
      </rPr>
      <t>（合）</t>
    </r>
  </si>
  <si>
    <t>生雲</t>
  </si>
  <si>
    <r>
      <t>地福</t>
    </r>
    <r>
      <rPr>
        <sz val="8"/>
        <color indexed="8"/>
        <rFont val="ＭＳ Ｐゴシック"/>
        <family val="3"/>
      </rPr>
      <t>（合）</t>
    </r>
  </si>
  <si>
    <r>
      <t>徳佐</t>
    </r>
    <r>
      <rPr>
        <sz val="8"/>
        <color indexed="8"/>
        <rFont val="ＭＳ Ｐゴシック"/>
        <family val="3"/>
      </rPr>
      <t>（合）</t>
    </r>
  </si>
  <si>
    <t>※徳地（合）は毎日新聞/堀、読売新聞/島地、朝日新聞/八坂・堀を統合しました。</t>
  </si>
  <si>
    <t>防府宮市</t>
  </si>
  <si>
    <r>
      <t>大道</t>
    </r>
    <r>
      <rPr>
        <sz val="8"/>
        <rFont val="ＭＳ Ｐゴシック"/>
        <family val="3"/>
      </rPr>
      <t>（CMNS）</t>
    </r>
  </si>
  <si>
    <t>大道</t>
  </si>
  <si>
    <t>岐波</t>
  </si>
  <si>
    <t>床波</t>
  </si>
  <si>
    <t>常盤</t>
  </si>
  <si>
    <t>常盤</t>
  </si>
  <si>
    <t>宇部東部</t>
  </si>
  <si>
    <t>梶返</t>
  </si>
  <si>
    <t>小羽山</t>
  </si>
  <si>
    <t>琴芝</t>
  </si>
  <si>
    <r>
      <t>小野</t>
    </r>
    <r>
      <rPr>
        <sz val="8"/>
        <color indexed="8"/>
        <rFont val="ＭＳ Ｐゴシック"/>
        <family val="3"/>
      </rPr>
      <t>（合）</t>
    </r>
  </si>
  <si>
    <t>上宇部西部</t>
  </si>
  <si>
    <t>藤山</t>
  </si>
  <si>
    <t>厚南</t>
  </si>
  <si>
    <t>厚南北部</t>
  </si>
  <si>
    <r>
      <t>吉部</t>
    </r>
    <r>
      <rPr>
        <sz val="8"/>
        <color indexed="8"/>
        <rFont val="ＭＳ Ｐゴシック"/>
        <family val="3"/>
      </rPr>
      <t>（合）</t>
    </r>
  </si>
  <si>
    <r>
      <t>船木</t>
    </r>
    <r>
      <rPr>
        <sz val="8"/>
        <color indexed="8"/>
        <rFont val="ＭＳ Ｐゴシック"/>
        <family val="3"/>
      </rPr>
      <t>（合）</t>
    </r>
  </si>
  <si>
    <r>
      <t>万倉</t>
    </r>
    <r>
      <rPr>
        <sz val="8"/>
        <color indexed="8"/>
        <rFont val="ＭＳ Ｐゴシック"/>
        <family val="3"/>
      </rPr>
      <t>（合）</t>
    </r>
  </si>
  <si>
    <t>小野田港町</t>
  </si>
  <si>
    <t>小野田中央</t>
  </si>
  <si>
    <t>高千帆</t>
  </si>
  <si>
    <r>
      <t>厚狭</t>
    </r>
    <r>
      <rPr>
        <sz val="8"/>
        <color indexed="8"/>
        <rFont val="ＭＳ Ｐゴシック"/>
        <family val="3"/>
      </rPr>
      <t>（合）　　</t>
    </r>
  </si>
  <si>
    <t>読売：厚狭・埴生・下関市吉田へ移管</t>
  </si>
  <si>
    <r>
      <t>埴生</t>
    </r>
    <r>
      <rPr>
        <sz val="8"/>
        <rFont val="ＭＳ Ｐゴシック"/>
        <family val="3"/>
      </rPr>
      <t>（合）　　</t>
    </r>
  </si>
  <si>
    <t xml:space="preserve">  </t>
  </si>
  <si>
    <t>※朝日新聞：山陽小野田市厚狭（販）廃店　読売新聞：厚狭（販）・埴生（販）、毎日新聞：下関市吉田（販）へ移管。</t>
  </si>
  <si>
    <t xml:space="preserve"> </t>
  </si>
  <si>
    <t>江崎</t>
  </si>
  <si>
    <t>江崎</t>
  </si>
  <si>
    <r>
      <t>小川</t>
    </r>
    <r>
      <rPr>
        <sz val="8"/>
        <color indexed="8"/>
        <rFont val="ＭＳ Ｐゴシック"/>
        <family val="3"/>
      </rPr>
      <t>（合）</t>
    </r>
  </si>
  <si>
    <t>須佐</t>
  </si>
  <si>
    <t>須佐</t>
  </si>
  <si>
    <r>
      <t>弥富</t>
    </r>
    <r>
      <rPr>
        <sz val="8"/>
        <color indexed="8"/>
        <rFont val="ＭＳ Ｐゴシック"/>
        <family val="3"/>
      </rPr>
      <t>（合）</t>
    </r>
  </si>
  <si>
    <t>高俣</t>
  </si>
  <si>
    <r>
      <t>紫福</t>
    </r>
    <r>
      <rPr>
        <sz val="8"/>
        <color indexed="8"/>
        <rFont val="ＭＳ Ｐゴシック"/>
        <family val="3"/>
      </rPr>
      <t>（合）</t>
    </r>
  </si>
  <si>
    <r>
      <t>福井</t>
    </r>
    <r>
      <rPr>
        <sz val="8"/>
        <color indexed="8"/>
        <rFont val="ＭＳ Ｐゴシック"/>
        <family val="3"/>
      </rPr>
      <t>(合)</t>
    </r>
  </si>
  <si>
    <r>
      <t>佐々並</t>
    </r>
    <r>
      <rPr>
        <sz val="8"/>
        <color indexed="8"/>
        <rFont val="ＭＳ Ｐゴシック"/>
        <family val="3"/>
      </rPr>
      <t>（合）</t>
    </r>
  </si>
  <si>
    <t>奈古（合）</t>
  </si>
  <si>
    <r>
      <t>福賀</t>
    </r>
    <r>
      <rPr>
        <sz val="8"/>
        <color indexed="8"/>
        <rFont val="ＭＳ Ｐゴシック"/>
        <family val="3"/>
      </rPr>
      <t>（合）</t>
    </r>
  </si>
  <si>
    <r>
      <t>美祢</t>
    </r>
    <r>
      <rPr>
        <sz val="8"/>
        <color indexed="8"/>
        <rFont val="ＭＳ Ｐゴシック"/>
        <family val="3"/>
      </rPr>
      <t>（合）</t>
    </r>
  </si>
  <si>
    <r>
      <t>美祢北</t>
    </r>
    <r>
      <rPr>
        <sz val="8"/>
        <color indexed="8"/>
        <rFont val="ＭＳ Ｐゴシック"/>
        <family val="3"/>
      </rPr>
      <t>（合）</t>
    </r>
  </si>
  <si>
    <t>伊佐堀越(合)</t>
  </si>
  <si>
    <r>
      <t>秋吉</t>
    </r>
    <r>
      <rPr>
        <sz val="8"/>
        <color indexed="8"/>
        <rFont val="ＭＳ Ｐゴシック"/>
        <family val="3"/>
      </rPr>
      <t>（合）</t>
    </r>
  </si>
  <si>
    <r>
      <t>大田</t>
    </r>
    <r>
      <rPr>
        <sz val="8"/>
        <color indexed="8"/>
        <rFont val="ＭＳ Ｐゴシック"/>
        <family val="3"/>
      </rPr>
      <t>(合)</t>
    </r>
  </si>
  <si>
    <r>
      <t>絵堂</t>
    </r>
    <r>
      <rPr>
        <sz val="8"/>
        <color indexed="8"/>
        <rFont val="ＭＳ Ｐゴシック"/>
        <family val="3"/>
      </rPr>
      <t>(合)</t>
    </r>
  </si>
  <si>
    <t>真長田</t>
  </si>
  <si>
    <t>人丸</t>
  </si>
  <si>
    <t>人丸</t>
  </si>
  <si>
    <t>黄波戸</t>
  </si>
  <si>
    <t>※毎日：上田中の日経新聞の一部を移管</t>
  </si>
  <si>
    <t>※日経新聞を朝日：下関西部と新椋野へ移管</t>
  </si>
  <si>
    <t>上田中</t>
  </si>
  <si>
    <t>向洋</t>
  </si>
  <si>
    <t>※毎日：上田中の日経新聞の一部を移管</t>
  </si>
  <si>
    <t>一の宮</t>
  </si>
  <si>
    <t>綾羅木</t>
  </si>
  <si>
    <t>川中</t>
  </si>
  <si>
    <t>安岡</t>
  </si>
  <si>
    <t>安岡</t>
  </si>
  <si>
    <t>吉見</t>
  </si>
  <si>
    <t>※朝日山陽小野田市厚狭より移管</t>
  </si>
  <si>
    <r>
      <t>豊北西</t>
    </r>
    <r>
      <rPr>
        <sz val="8"/>
        <color indexed="8"/>
        <rFont val="ＭＳ Ｐゴシック"/>
        <family val="3"/>
      </rPr>
      <t>（合）</t>
    </r>
  </si>
  <si>
    <r>
      <t>粟野</t>
    </r>
    <r>
      <rPr>
        <sz val="8"/>
        <color indexed="8"/>
        <rFont val="ＭＳ Ｐゴシック"/>
        <family val="3"/>
      </rPr>
      <t>（合）</t>
    </r>
  </si>
  <si>
    <t>#3</t>
  </si>
  <si>
    <t>搬入先別枚数一覧表</t>
  </si>
  <si>
    <t>広告主</t>
  </si>
  <si>
    <t>総枚数</t>
  </si>
  <si>
    <t>送り先</t>
  </si>
  <si>
    <t>住所</t>
  </si>
  <si>
    <t>納品日</t>
  </si>
  <si>
    <t>中国新聞サービスセンター 岩国営業所</t>
  </si>
  <si>
    <t>岩国市麻里布町6-4-17</t>
  </si>
  <si>
    <t>0827-21-6564
/0827-21-6565</t>
  </si>
  <si>
    <t>中国新聞サービスセンター 柳井出張所</t>
  </si>
  <si>
    <t>柳井市南町6-9-10</t>
  </si>
  <si>
    <t>0820-23-0990
/0820-23-7350</t>
  </si>
  <si>
    <t>■各営業所へ分納をされる方はご利用ください。配送料が変わる他、臨時部数改訂等の理由により搬入先別枚数が変わる場合がありますので事前にお問合せください</t>
  </si>
  <si>
    <r>
      <rPr>
        <sz val="11"/>
        <color indexed="9"/>
        <rFont val="ＭＳ Ｐゴシック"/>
        <family val="3"/>
      </rPr>
      <t>山口県</t>
    </r>
    <r>
      <rPr>
        <sz val="11"/>
        <color indexed="8"/>
        <rFont val="ＭＳ Ｐゴシック"/>
        <family val="3"/>
      </rPr>
      <t>玖珂郡和木町</t>
    </r>
  </si>
  <si>
    <r>
      <rPr>
        <sz val="11"/>
        <color indexed="9"/>
        <rFont val="ＭＳ Ｐゴシック"/>
        <family val="3"/>
      </rPr>
      <t>山口県</t>
    </r>
    <r>
      <rPr>
        <sz val="11"/>
        <color indexed="8"/>
        <rFont val="ＭＳ Ｐゴシック"/>
        <family val="3"/>
      </rPr>
      <t>柳井市</t>
    </r>
  </si>
  <si>
    <r>
      <rPr>
        <sz val="11"/>
        <color indexed="9"/>
        <rFont val="ＭＳ Ｐゴシック"/>
        <family val="3"/>
      </rPr>
      <t>山口県</t>
    </r>
    <r>
      <rPr>
        <sz val="11"/>
        <color indexed="8"/>
        <rFont val="ＭＳ Ｐゴシック"/>
        <family val="3"/>
      </rPr>
      <t>大島郡</t>
    </r>
  </si>
  <si>
    <r>
      <rPr>
        <sz val="11"/>
        <color indexed="9"/>
        <rFont val="ＭＳ Ｐゴシック"/>
        <family val="3"/>
      </rPr>
      <t>山口県</t>
    </r>
    <r>
      <rPr>
        <sz val="11"/>
        <color indexed="8"/>
        <rFont val="ＭＳ Ｐゴシック"/>
        <family val="3"/>
      </rPr>
      <t>熊毛郡</t>
    </r>
  </si>
  <si>
    <r>
      <rPr>
        <sz val="11"/>
        <color indexed="9"/>
        <rFont val="ＭＳ Ｐゴシック"/>
        <family val="3"/>
      </rPr>
      <t>山口県</t>
    </r>
    <r>
      <rPr>
        <sz val="11"/>
        <color indexed="8"/>
        <rFont val="ＭＳ Ｐゴシック"/>
        <family val="3"/>
      </rPr>
      <t>光市</t>
    </r>
  </si>
  <si>
    <r>
      <rPr>
        <sz val="11"/>
        <color indexed="9"/>
        <rFont val="ＭＳ Ｐゴシック"/>
        <family val="3"/>
      </rPr>
      <t>山口県</t>
    </r>
    <r>
      <rPr>
        <sz val="11"/>
        <color indexed="8"/>
        <rFont val="ＭＳ Ｐゴシック"/>
        <family val="3"/>
      </rPr>
      <t>周南市</t>
    </r>
  </si>
  <si>
    <r>
      <rPr>
        <sz val="11"/>
        <color indexed="9"/>
        <rFont val="ＭＳ Ｐゴシック"/>
        <family val="3"/>
      </rPr>
      <t>山口県</t>
    </r>
    <r>
      <rPr>
        <sz val="11"/>
        <color indexed="8"/>
        <rFont val="ＭＳ Ｐゴシック"/>
        <family val="3"/>
      </rPr>
      <t>下松市</t>
    </r>
  </si>
  <si>
    <r>
      <rPr>
        <sz val="11"/>
        <color indexed="9"/>
        <rFont val="ＭＳ Ｐゴシック"/>
        <family val="3"/>
      </rPr>
      <t>山口県</t>
    </r>
    <r>
      <rPr>
        <sz val="11"/>
        <color indexed="8"/>
        <rFont val="ＭＳ Ｐゴシック"/>
        <family val="3"/>
      </rPr>
      <t>山口市</t>
    </r>
  </si>
  <si>
    <r>
      <rPr>
        <sz val="11"/>
        <color indexed="9"/>
        <rFont val="ＭＳ Ｐゴシック"/>
        <family val="3"/>
      </rPr>
      <t>山口県</t>
    </r>
    <r>
      <rPr>
        <sz val="11"/>
        <color indexed="8"/>
        <rFont val="ＭＳ Ｐゴシック"/>
        <family val="3"/>
      </rPr>
      <t>防府市</t>
    </r>
  </si>
  <si>
    <r>
      <rPr>
        <sz val="11"/>
        <color indexed="9"/>
        <rFont val="ＭＳ Ｐゴシック"/>
        <family val="3"/>
      </rPr>
      <t>山口県</t>
    </r>
    <r>
      <rPr>
        <sz val="11"/>
        <color indexed="8"/>
        <rFont val="ＭＳ Ｐゴシック"/>
        <family val="3"/>
      </rPr>
      <t>宇部市</t>
    </r>
  </si>
  <si>
    <r>
      <rPr>
        <sz val="11"/>
        <color indexed="9"/>
        <rFont val="ＭＳ Ｐゴシック"/>
        <family val="3"/>
      </rPr>
      <t>山口県</t>
    </r>
    <r>
      <rPr>
        <sz val="11"/>
        <color indexed="8"/>
        <rFont val="ＭＳ Ｐゴシック"/>
        <family val="3"/>
      </rPr>
      <t>山陽小野田市</t>
    </r>
  </si>
  <si>
    <r>
      <rPr>
        <sz val="11"/>
        <color indexed="9"/>
        <rFont val="ＭＳ Ｐゴシック"/>
        <family val="3"/>
      </rPr>
      <t>山口県</t>
    </r>
    <r>
      <rPr>
        <sz val="11"/>
        <color indexed="8"/>
        <rFont val="ＭＳ Ｐゴシック"/>
        <family val="3"/>
      </rPr>
      <t>美祢市</t>
    </r>
  </si>
  <si>
    <r>
      <rPr>
        <sz val="11"/>
        <color indexed="9"/>
        <rFont val="ＭＳ Ｐゴシック"/>
        <family val="3"/>
      </rPr>
      <t>山口県</t>
    </r>
    <r>
      <rPr>
        <sz val="11"/>
        <color indexed="8"/>
        <rFont val="ＭＳ Ｐゴシック"/>
        <family val="3"/>
      </rPr>
      <t>阿武郡</t>
    </r>
  </si>
  <si>
    <r>
      <rPr>
        <sz val="11"/>
        <color indexed="9"/>
        <rFont val="ＭＳ Ｐゴシック"/>
        <family val="3"/>
      </rPr>
      <t>山口県</t>
    </r>
    <r>
      <rPr>
        <sz val="11"/>
        <color indexed="8"/>
        <rFont val="ＭＳ Ｐゴシック"/>
        <family val="3"/>
      </rPr>
      <t>萩市</t>
    </r>
  </si>
  <si>
    <r>
      <rPr>
        <sz val="11"/>
        <color indexed="9"/>
        <rFont val="ＭＳ Ｐゴシック"/>
        <family val="3"/>
      </rPr>
      <t>山口県</t>
    </r>
    <r>
      <rPr>
        <sz val="11"/>
        <color indexed="8"/>
        <rFont val="ＭＳ Ｐゴシック"/>
        <family val="3"/>
      </rPr>
      <t>長門市</t>
    </r>
  </si>
  <si>
    <r>
      <rPr>
        <sz val="11"/>
        <color indexed="9"/>
        <rFont val="ＭＳ Ｐゴシック"/>
        <family val="3"/>
      </rPr>
      <t>山口県</t>
    </r>
    <r>
      <rPr>
        <sz val="11"/>
        <color indexed="8"/>
        <rFont val="ＭＳ Ｐゴシック"/>
        <family val="3"/>
      </rPr>
      <t>下関市</t>
    </r>
  </si>
  <si>
    <r>
      <t>山口県岩国市</t>
    </r>
    <r>
      <rPr>
        <sz val="8"/>
        <rFont val="ＭＳ Ｐゴシック"/>
        <family val="3"/>
      </rPr>
      <t>(7000)</t>
    </r>
  </si>
  <si>
    <r>
      <t>中国新聞</t>
    </r>
    <r>
      <rPr>
        <sz val="8"/>
        <rFont val="ＭＳ Ｐゴシック"/>
        <family val="3"/>
      </rPr>
      <t>(C)</t>
    </r>
  </si>
  <si>
    <r>
      <t>朝日新聞</t>
    </r>
    <r>
      <rPr>
        <sz val="8"/>
        <rFont val="ＭＳ Ｐゴシック"/>
        <family val="3"/>
      </rPr>
      <t>(A)</t>
    </r>
  </si>
  <si>
    <r>
      <t>読売新聞</t>
    </r>
    <r>
      <rPr>
        <sz val="8"/>
        <rFont val="ＭＳ Ｐゴシック"/>
        <family val="3"/>
      </rPr>
      <t>(Y)</t>
    </r>
  </si>
  <si>
    <r>
      <t>毎日新聞</t>
    </r>
    <r>
      <rPr>
        <sz val="8"/>
        <rFont val="ＭＳ Ｐゴシック"/>
        <family val="3"/>
      </rPr>
      <t>(M)</t>
    </r>
  </si>
  <si>
    <r>
      <t>岩国東部</t>
    </r>
    <r>
      <rPr>
        <sz val="8"/>
        <rFont val="ＭＳ Ｐゴシック"/>
        <family val="3"/>
      </rPr>
      <t>(AMNS)</t>
    </r>
  </si>
  <si>
    <r>
      <t>岩国中央</t>
    </r>
    <r>
      <rPr>
        <sz val="8"/>
        <rFont val="ＭＳ Ｐゴシック"/>
        <family val="3"/>
      </rPr>
      <t>(AMNS)</t>
    </r>
  </si>
  <si>
    <r>
      <t>岩国西</t>
    </r>
    <r>
      <rPr>
        <sz val="8"/>
        <rFont val="ＭＳ Ｐゴシック"/>
        <family val="3"/>
      </rPr>
      <t>(AMNS)</t>
    </r>
  </si>
  <si>
    <r>
      <t>岩国南</t>
    </r>
    <r>
      <rPr>
        <sz val="8"/>
        <rFont val="ＭＳ Ｐゴシック"/>
        <family val="3"/>
      </rPr>
      <t>(AMNS)</t>
    </r>
  </si>
  <si>
    <r>
      <t>岩国藤生</t>
    </r>
    <r>
      <rPr>
        <sz val="8"/>
        <rFont val="ＭＳ Ｐゴシック"/>
        <family val="3"/>
      </rPr>
      <t>(AMNS)</t>
    </r>
  </si>
  <si>
    <r>
      <t>岩国由宇</t>
    </r>
    <r>
      <rPr>
        <sz val="8"/>
        <rFont val="ＭＳ Ｐゴシック"/>
        <family val="3"/>
      </rPr>
      <t>(AMNS)</t>
    </r>
  </si>
  <si>
    <r>
      <t>新岩国</t>
    </r>
    <r>
      <rPr>
        <sz val="8"/>
        <rFont val="ＭＳ Ｐゴシック"/>
        <family val="3"/>
      </rPr>
      <t>(合)</t>
    </r>
  </si>
  <si>
    <r>
      <t>岩国北【美和】</t>
    </r>
    <r>
      <rPr>
        <sz val="8"/>
        <rFont val="ＭＳ Ｐゴシック"/>
        <family val="3"/>
      </rPr>
      <t>(合)</t>
    </r>
  </si>
  <si>
    <r>
      <t>玖珂</t>
    </r>
    <r>
      <rPr>
        <sz val="8"/>
        <rFont val="ＭＳ Ｐゴシック"/>
        <family val="3"/>
      </rPr>
      <t>(AMNS)</t>
    </r>
  </si>
  <si>
    <r>
      <t>高森</t>
    </r>
    <r>
      <rPr>
        <sz val="8"/>
        <rFont val="ＭＳ Ｐゴシック"/>
        <family val="3"/>
      </rPr>
      <t>(AN)</t>
    </r>
  </si>
  <si>
    <r>
      <t>高森</t>
    </r>
    <r>
      <rPr>
        <sz val="8"/>
        <rFont val="ＭＳ Ｐゴシック"/>
        <family val="3"/>
      </rPr>
      <t>(MS)</t>
    </r>
  </si>
  <si>
    <r>
      <t>大竹市</t>
    </r>
    <r>
      <rPr>
        <sz val="8"/>
        <rFont val="ＭＳ Ｐゴシック"/>
        <family val="3"/>
      </rPr>
      <t>(7100)</t>
    </r>
  </si>
  <si>
    <r>
      <t>産経新聞</t>
    </r>
    <r>
      <rPr>
        <sz val="8"/>
        <rFont val="ＭＳ Ｐゴシック"/>
        <family val="3"/>
      </rPr>
      <t>(S)</t>
    </r>
  </si>
  <si>
    <r>
      <t>日経新聞</t>
    </r>
    <r>
      <rPr>
        <sz val="8"/>
        <rFont val="ＭＳ Ｐゴシック"/>
        <family val="3"/>
      </rPr>
      <t>(N)</t>
    </r>
  </si>
  <si>
    <r>
      <t>大竹</t>
    </r>
    <r>
      <rPr>
        <sz val="8"/>
        <rFont val="ＭＳ Ｐゴシック"/>
        <family val="3"/>
      </rPr>
      <t>(AMNS)</t>
    </r>
  </si>
  <si>
    <r>
      <t>島根県鹿足郡吉賀町</t>
    </r>
    <r>
      <rPr>
        <sz val="8"/>
        <rFont val="ＭＳ Ｐゴシック"/>
        <family val="3"/>
      </rPr>
      <t>(7090)</t>
    </r>
  </si>
  <si>
    <r>
      <t>山陰中央新報</t>
    </r>
    <r>
      <rPr>
        <sz val="8"/>
        <rFont val="ＭＳ Ｐゴシック"/>
        <family val="3"/>
      </rPr>
      <t>(T)</t>
    </r>
  </si>
  <si>
    <r>
      <t>吉賀</t>
    </r>
    <r>
      <rPr>
        <sz val="8"/>
        <rFont val="ＭＳ Ｐゴシック"/>
        <family val="3"/>
      </rPr>
      <t>(AYM)</t>
    </r>
  </si>
  <si>
    <r>
      <t>山口県柳井市</t>
    </r>
    <r>
      <rPr>
        <sz val="8"/>
        <rFont val="ＭＳ Ｐゴシック"/>
        <family val="3"/>
      </rPr>
      <t>(7200)</t>
    </r>
  </si>
  <si>
    <r>
      <t>柳井</t>
    </r>
    <r>
      <rPr>
        <sz val="8"/>
        <rFont val="ＭＳ Ｐゴシック"/>
        <family val="3"/>
      </rPr>
      <t>（MS）</t>
    </r>
  </si>
  <si>
    <r>
      <t>柳井</t>
    </r>
    <r>
      <rPr>
        <sz val="8"/>
        <rFont val="ＭＳ Ｐゴシック"/>
        <family val="3"/>
      </rPr>
      <t>（N）</t>
    </r>
    <r>
      <rPr>
        <sz val="9.5"/>
        <color indexed="8"/>
        <rFont val="ＭＳ Ｐゴシック"/>
        <family val="3"/>
      </rPr>
      <t>※廃店</t>
    </r>
  </si>
  <si>
    <r>
      <t>柳井</t>
    </r>
    <r>
      <rPr>
        <sz val="8"/>
        <rFont val="ＭＳ Ｐゴシック"/>
        <family val="3"/>
      </rPr>
      <t>(AN)</t>
    </r>
  </si>
  <si>
    <r>
      <t>新庄</t>
    </r>
    <r>
      <rPr>
        <sz val="8"/>
        <rFont val="ＭＳ Ｐゴシック"/>
        <family val="3"/>
      </rPr>
      <t>(AN)</t>
    </r>
  </si>
  <si>
    <r>
      <t>余田</t>
    </r>
    <r>
      <rPr>
        <sz val="8"/>
        <rFont val="ＭＳ Ｐゴシック"/>
        <family val="3"/>
      </rPr>
      <t>(AN)</t>
    </r>
  </si>
  <si>
    <r>
      <t>伊保庄</t>
    </r>
    <r>
      <rPr>
        <sz val="8"/>
        <rFont val="ＭＳ Ｐゴシック"/>
        <family val="3"/>
      </rPr>
      <t>(AN)</t>
    </r>
  </si>
  <si>
    <r>
      <t>阿月</t>
    </r>
    <r>
      <rPr>
        <sz val="8"/>
        <rFont val="ＭＳ Ｐゴシック"/>
        <family val="3"/>
      </rPr>
      <t>(AN)</t>
    </r>
  </si>
  <si>
    <r>
      <t>伊陸</t>
    </r>
    <r>
      <rPr>
        <sz val="8"/>
        <rFont val="ＭＳ Ｐゴシック"/>
        <family val="3"/>
      </rPr>
      <t>（AMNS）</t>
    </r>
  </si>
  <si>
    <r>
      <t>日積</t>
    </r>
    <r>
      <rPr>
        <sz val="8"/>
        <rFont val="ＭＳ Ｐゴシック"/>
        <family val="3"/>
      </rPr>
      <t>（MS）</t>
    </r>
  </si>
  <si>
    <r>
      <t>平生</t>
    </r>
    <r>
      <rPr>
        <sz val="8"/>
        <rFont val="ＭＳ Ｐゴシック"/>
        <family val="3"/>
      </rPr>
      <t>（MNS)</t>
    </r>
  </si>
  <si>
    <r>
      <t>佐賀</t>
    </r>
    <r>
      <rPr>
        <sz val="8"/>
        <rFont val="ＭＳ Ｐゴシック"/>
        <family val="3"/>
      </rPr>
      <t>（MNS）</t>
    </r>
  </si>
  <si>
    <r>
      <t>田布施</t>
    </r>
    <r>
      <rPr>
        <sz val="8"/>
        <rFont val="ＭＳ Ｐゴシック"/>
        <family val="3"/>
      </rPr>
      <t>(N)</t>
    </r>
  </si>
  <si>
    <r>
      <t>田布施</t>
    </r>
    <r>
      <rPr>
        <sz val="8"/>
        <rFont val="ＭＳ Ｐゴシック"/>
        <family val="3"/>
      </rPr>
      <t>(YMS)</t>
    </r>
  </si>
  <si>
    <r>
      <t>小松</t>
    </r>
    <r>
      <rPr>
        <sz val="8"/>
        <rFont val="ＭＳ Ｐゴシック"/>
        <family val="3"/>
      </rPr>
      <t>（MS）</t>
    </r>
  </si>
  <si>
    <r>
      <t>小松</t>
    </r>
    <r>
      <rPr>
        <sz val="8"/>
        <rFont val="ＭＳ Ｐゴシック"/>
        <family val="3"/>
      </rPr>
      <t>（N)</t>
    </r>
  </si>
  <si>
    <r>
      <t>三蒲</t>
    </r>
    <r>
      <rPr>
        <sz val="8"/>
        <rFont val="ＭＳ Ｐゴシック"/>
        <family val="3"/>
      </rPr>
      <t>（YM）</t>
    </r>
  </si>
  <si>
    <r>
      <t>椋野</t>
    </r>
    <r>
      <rPr>
        <sz val="8"/>
        <rFont val="ＭＳ Ｐゴシック"/>
        <family val="3"/>
      </rPr>
      <t>（YMS）</t>
    </r>
  </si>
  <si>
    <r>
      <t>久賀</t>
    </r>
    <r>
      <rPr>
        <sz val="8"/>
        <rFont val="ＭＳ Ｐゴシック"/>
        <family val="3"/>
      </rPr>
      <t>（YMNS）</t>
    </r>
  </si>
  <si>
    <r>
      <t>久賀</t>
    </r>
    <r>
      <rPr>
        <sz val="8"/>
        <rFont val="ＭＳ Ｐゴシック"/>
        <family val="3"/>
      </rPr>
      <t>(N)</t>
    </r>
  </si>
  <si>
    <r>
      <t>安下庄</t>
    </r>
    <r>
      <rPr>
        <sz val="8"/>
        <rFont val="ＭＳ Ｐゴシック"/>
        <family val="3"/>
      </rPr>
      <t>（AMNS）</t>
    </r>
  </si>
  <si>
    <r>
      <t>秋・吉浦</t>
    </r>
    <r>
      <rPr>
        <sz val="8"/>
        <rFont val="ＭＳ Ｐゴシック"/>
        <family val="3"/>
      </rPr>
      <t>(A)</t>
    </r>
  </si>
  <si>
    <r>
      <t>外入</t>
    </r>
    <r>
      <rPr>
        <sz val="8"/>
        <rFont val="ＭＳ Ｐゴシック"/>
        <family val="3"/>
      </rPr>
      <t>（AYNS）</t>
    </r>
  </si>
  <si>
    <r>
      <t>森野佐連</t>
    </r>
    <r>
      <rPr>
        <sz val="8"/>
        <rFont val="ＭＳ Ｐゴシック"/>
        <family val="3"/>
      </rPr>
      <t>（YMN）</t>
    </r>
  </si>
  <si>
    <r>
      <t>小伊保田</t>
    </r>
    <r>
      <rPr>
        <sz val="8"/>
        <rFont val="ＭＳ Ｐゴシック"/>
        <family val="3"/>
      </rPr>
      <t>（M）</t>
    </r>
  </si>
  <si>
    <r>
      <t>小積</t>
    </r>
    <r>
      <rPr>
        <sz val="8"/>
        <rFont val="ＭＳ Ｐゴシック"/>
        <family val="3"/>
      </rPr>
      <t>（Y）</t>
    </r>
  </si>
  <si>
    <r>
      <t>沖家室</t>
    </r>
    <r>
      <rPr>
        <sz val="8"/>
        <rFont val="ＭＳ Ｐゴシック"/>
        <family val="3"/>
      </rPr>
      <t>（Y）</t>
    </r>
  </si>
  <si>
    <r>
      <t>周南市</t>
    </r>
    <r>
      <rPr>
        <sz val="8"/>
        <rFont val="ＭＳ Ｐゴシック"/>
        <family val="3"/>
      </rPr>
      <t>(7600)</t>
    </r>
  </si>
  <si>
    <r>
      <t>徳山</t>
    </r>
    <r>
      <rPr>
        <sz val="8"/>
        <rFont val="ＭＳ Ｐゴシック"/>
        <family val="3"/>
      </rPr>
      <t>（CN）</t>
    </r>
  </si>
  <si>
    <r>
      <t>徳山中央</t>
    </r>
    <r>
      <rPr>
        <sz val="8"/>
        <rFont val="ＭＳ Ｐゴシック"/>
        <family val="3"/>
      </rPr>
      <t>(S)</t>
    </r>
  </si>
  <si>
    <r>
      <t>徳山</t>
    </r>
    <r>
      <rPr>
        <sz val="8"/>
        <rFont val="ＭＳ Ｐゴシック"/>
        <family val="3"/>
      </rPr>
      <t>(S)</t>
    </r>
  </si>
  <si>
    <r>
      <t>岐山周南</t>
    </r>
    <r>
      <rPr>
        <sz val="8"/>
        <rFont val="ＭＳ Ｐゴシック"/>
        <family val="3"/>
      </rPr>
      <t>（CN）</t>
    </r>
  </si>
  <si>
    <r>
      <t>東周南</t>
    </r>
    <r>
      <rPr>
        <sz val="8"/>
        <rFont val="ＭＳ Ｐゴシック"/>
        <family val="3"/>
      </rPr>
      <t>（CMNS）</t>
    </r>
  </si>
  <si>
    <r>
      <t>新南陽</t>
    </r>
    <r>
      <rPr>
        <sz val="8"/>
        <rFont val="ＭＳ Ｐゴシック"/>
        <family val="3"/>
      </rPr>
      <t>（CMN）</t>
    </r>
  </si>
  <si>
    <r>
      <t>富田</t>
    </r>
    <r>
      <rPr>
        <sz val="8"/>
        <rFont val="ＭＳ Ｐゴシック"/>
        <family val="3"/>
      </rPr>
      <t>(S)</t>
    </r>
  </si>
  <si>
    <r>
      <t>周南北部</t>
    </r>
    <r>
      <rPr>
        <sz val="8"/>
        <rFont val="ＭＳ Ｐゴシック"/>
        <family val="3"/>
      </rPr>
      <t>（CMNS）</t>
    </r>
  </si>
  <si>
    <r>
      <t>勝間</t>
    </r>
    <r>
      <rPr>
        <sz val="8"/>
        <rFont val="ＭＳ Ｐゴシック"/>
        <family val="3"/>
      </rPr>
      <t>（CANS）</t>
    </r>
  </si>
  <si>
    <r>
      <t>三丘</t>
    </r>
    <r>
      <rPr>
        <sz val="8"/>
        <rFont val="ＭＳ Ｐゴシック"/>
        <family val="3"/>
      </rPr>
      <t>（CNM）</t>
    </r>
  </si>
  <si>
    <r>
      <rPr>
        <b/>
        <sz val="11"/>
        <rFont val="ＭＳ Ｐゴシック"/>
        <family val="3"/>
      </rPr>
      <t>下松市</t>
    </r>
    <r>
      <rPr>
        <sz val="8"/>
        <rFont val="ＭＳ Ｐゴシック"/>
        <family val="3"/>
      </rPr>
      <t>(7800)</t>
    </r>
  </si>
  <si>
    <r>
      <t>下松末武</t>
    </r>
    <r>
      <rPr>
        <sz val="8"/>
        <rFont val="ＭＳ Ｐゴシック"/>
        <family val="3"/>
      </rPr>
      <t>（CN）</t>
    </r>
  </si>
  <si>
    <r>
      <t>下松</t>
    </r>
    <r>
      <rPr>
        <sz val="8"/>
        <rFont val="ＭＳ Ｐゴシック"/>
        <family val="3"/>
      </rPr>
      <t>(S)</t>
    </r>
  </si>
  <si>
    <r>
      <t>下松中央</t>
    </r>
    <r>
      <rPr>
        <sz val="8"/>
        <rFont val="ＭＳ Ｐゴシック"/>
        <family val="3"/>
      </rPr>
      <t>（CN)</t>
    </r>
  </si>
  <si>
    <r>
      <t>宮前</t>
    </r>
    <r>
      <rPr>
        <sz val="8"/>
        <rFont val="ＭＳ Ｐゴシック"/>
        <family val="3"/>
      </rPr>
      <t>(NS)</t>
    </r>
  </si>
  <si>
    <r>
      <t>下松</t>
    </r>
    <r>
      <rPr>
        <sz val="8"/>
        <rFont val="ＭＳ Ｐゴシック"/>
        <family val="3"/>
      </rPr>
      <t>（CN）</t>
    </r>
  </si>
  <si>
    <r>
      <t>花岡</t>
    </r>
    <r>
      <rPr>
        <sz val="8"/>
        <rFont val="ＭＳ Ｐゴシック"/>
        <family val="3"/>
      </rPr>
      <t>（N)</t>
    </r>
  </si>
  <si>
    <r>
      <t>下松北部</t>
    </r>
    <r>
      <rPr>
        <sz val="8"/>
        <rFont val="ＭＳ Ｐゴシック"/>
        <family val="3"/>
      </rPr>
      <t>（C）</t>
    </r>
  </si>
  <si>
    <r>
      <t>下松北</t>
    </r>
    <r>
      <rPr>
        <sz val="8"/>
        <rFont val="ＭＳ Ｐゴシック"/>
        <family val="3"/>
      </rPr>
      <t>（MNS）</t>
    </r>
  </si>
  <si>
    <r>
      <t>光市</t>
    </r>
    <r>
      <rPr>
        <sz val="8"/>
        <rFont val="ＭＳ Ｐゴシック"/>
        <family val="3"/>
      </rPr>
      <t>(7900)</t>
    </r>
  </si>
  <si>
    <r>
      <t>光</t>
    </r>
    <r>
      <rPr>
        <sz val="8"/>
        <rFont val="ＭＳ Ｐゴシック"/>
        <family val="3"/>
      </rPr>
      <t>(NS)</t>
    </r>
  </si>
  <si>
    <r>
      <t>中央</t>
    </r>
    <r>
      <rPr>
        <sz val="8"/>
        <rFont val="ＭＳ Ｐゴシック"/>
        <family val="3"/>
      </rPr>
      <t>(N)</t>
    </r>
  </si>
  <si>
    <r>
      <t>光井</t>
    </r>
    <r>
      <rPr>
        <sz val="8"/>
        <rFont val="ＭＳ Ｐゴシック"/>
        <family val="3"/>
      </rPr>
      <t>（N）</t>
    </r>
  </si>
  <si>
    <r>
      <t>室積</t>
    </r>
    <r>
      <rPr>
        <sz val="8"/>
        <rFont val="ＭＳ Ｐゴシック"/>
        <family val="3"/>
      </rPr>
      <t>(S)</t>
    </r>
  </si>
  <si>
    <r>
      <t>上島田</t>
    </r>
    <r>
      <rPr>
        <sz val="8"/>
        <rFont val="ＭＳ Ｐゴシック"/>
        <family val="3"/>
      </rPr>
      <t>（CMS）</t>
    </r>
  </si>
  <si>
    <r>
      <t>三島</t>
    </r>
    <r>
      <rPr>
        <sz val="8"/>
        <rFont val="ＭＳ Ｐゴシック"/>
        <family val="3"/>
      </rPr>
      <t>（N）</t>
    </r>
  </si>
  <si>
    <r>
      <t>岩田</t>
    </r>
    <r>
      <rPr>
        <sz val="8"/>
        <rFont val="ＭＳ Ｐゴシック"/>
        <family val="3"/>
      </rPr>
      <t>（AMNS）</t>
    </r>
  </si>
  <si>
    <r>
      <t>山口市</t>
    </r>
    <r>
      <rPr>
        <sz val="8"/>
        <rFont val="ＭＳ Ｐゴシック"/>
        <family val="3"/>
      </rPr>
      <t>(8000)</t>
    </r>
  </si>
  <si>
    <r>
      <t>山口東部</t>
    </r>
    <r>
      <rPr>
        <sz val="8"/>
        <rFont val="ＭＳ Ｐゴシック"/>
        <family val="3"/>
      </rPr>
      <t>（CN）</t>
    </r>
  </si>
  <si>
    <r>
      <t>山口東・宮野</t>
    </r>
    <r>
      <rPr>
        <sz val="8"/>
        <rFont val="ＭＳ Ｐゴシック"/>
        <family val="3"/>
      </rPr>
      <t>(S)</t>
    </r>
  </si>
  <si>
    <r>
      <t>大内中央</t>
    </r>
    <r>
      <rPr>
        <sz val="8"/>
        <rFont val="ＭＳ Ｐゴシック"/>
        <family val="3"/>
      </rPr>
      <t>（C)</t>
    </r>
  </si>
  <si>
    <r>
      <t>西</t>
    </r>
    <r>
      <rPr>
        <sz val="8"/>
        <rFont val="ＭＳ Ｐゴシック"/>
        <family val="3"/>
      </rPr>
      <t>(NS)</t>
    </r>
  </si>
  <si>
    <r>
      <t>山口中央</t>
    </r>
    <r>
      <rPr>
        <sz val="8"/>
        <rFont val="ＭＳ Ｐゴシック"/>
        <family val="3"/>
      </rPr>
      <t>（CN）</t>
    </r>
  </si>
  <si>
    <r>
      <t>大内</t>
    </r>
    <r>
      <rPr>
        <sz val="8"/>
        <rFont val="ＭＳ Ｐゴシック"/>
        <family val="3"/>
      </rPr>
      <t>（CN）</t>
    </r>
  </si>
  <si>
    <r>
      <t>大内</t>
    </r>
    <r>
      <rPr>
        <sz val="8"/>
        <rFont val="ＭＳ Ｐゴシック"/>
        <family val="3"/>
      </rPr>
      <t>(NS)</t>
    </r>
  </si>
  <si>
    <r>
      <t>湯田西部</t>
    </r>
    <r>
      <rPr>
        <sz val="8"/>
        <rFont val="ＭＳ Ｐゴシック"/>
        <family val="3"/>
      </rPr>
      <t>（CN）</t>
    </r>
  </si>
  <si>
    <r>
      <t>湯田</t>
    </r>
    <r>
      <rPr>
        <sz val="8"/>
        <rFont val="ＭＳ Ｐゴシック"/>
        <family val="3"/>
      </rPr>
      <t>(NS)</t>
    </r>
  </si>
  <si>
    <r>
      <t>湯田北</t>
    </r>
    <r>
      <rPr>
        <sz val="8"/>
        <rFont val="ＭＳ Ｐゴシック"/>
        <family val="3"/>
      </rPr>
      <t>(NS)</t>
    </r>
  </si>
  <si>
    <r>
      <t>吉敷・大歳</t>
    </r>
    <r>
      <rPr>
        <sz val="8"/>
        <rFont val="ＭＳ Ｐゴシック"/>
        <family val="3"/>
      </rPr>
      <t>(NS)</t>
    </r>
  </si>
  <si>
    <r>
      <t>平川</t>
    </r>
    <r>
      <rPr>
        <sz val="8"/>
        <rFont val="ＭＳ Ｐゴシック"/>
        <family val="3"/>
      </rPr>
      <t>（CN）</t>
    </r>
  </si>
  <si>
    <r>
      <t>平川</t>
    </r>
    <r>
      <rPr>
        <sz val="8"/>
        <rFont val="ＭＳ Ｐゴシック"/>
        <family val="3"/>
      </rPr>
      <t>(S)</t>
    </r>
  </si>
  <si>
    <r>
      <t>仁保</t>
    </r>
    <r>
      <rPr>
        <sz val="8"/>
        <rFont val="ＭＳ Ｐゴシック"/>
        <family val="3"/>
      </rPr>
      <t>（NS）</t>
    </r>
  </si>
  <si>
    <r>
      <t>佐山</t>
    </r>
    <r>
      <rPr>
        <sz val="8"/>
        <rFont val="ＭＳ Ｐゴシック"/>
        <family val="3"/>
      </rPr>
      <t>(AN)</t>
    </r>
  </si>
  <si>
    <r>
      <t>新山口南</t>
    </r>
    <r>
      <rPr>
        <sz val="8"/>
        <rFont val="ＭＳ Ｐゴシック"/>
        <family val="3"/>
      </rPr>
      <t>（NS）</t>
    </r>
  </si>
  <si>
    <r>
      <t>佐山</t>
    </r>
    <r>
      <rPr>
        <sz val="8"/>
        <rFont val="ＭＳ Ｐゴシック"/>
        <family val="3"/>
      </rPr>
      <t>(Y)</t>
    </r>
  </si>
  <si>
    <r>
      <t>新山口</t>
    </r>
    <r>
      <rPr>
        <sz val="8"/>
        <rFont val="ＭＳ Ｐゴシック"/>
        <family val="3"/>
      </rPr>
      <t>（CN)</t>
    </r>
  </si>
  <si>
    <r>
      <t>小郡</t>
    </r>
    <r>
      <rPr>
        <sz val="8"/>
        <rFont val="ＭＳ Ｐゴシック"/>
        <family val="3"/>
      </rPr>
      <t>(NS)</t>
    </r>
  </si>
  <si>
    <r>
      <t>新山口西部</t>
    </r>
    <r>
      <rPr>
        <sz val="8"/>
        <rFont val="ＭＳ Ｐゴシック"/>
        <family val="3"/>
      </rPr>
      <t>（AN)</t>
    </r>
  </si>
  <si>
    <r>
      <t>小郡南部</t>
    </r>
    <r>
      <rPr>
        <sz val="8"/>
        <rFont val="ＭＳ Ｐゴシック"/>
        <family val="3"/>
      </rPr>
      <t>（CNS）</t>
    </r>
  </si>
  <si>
    <r>
      <t>秋穂</t>
    </r>
    <r>
      <rPr>
        <sz val="8"/>
        <rFont val="ＭＳ Ｐゴシック"/>
        <family val="3"/>
      </rPr>
      <t>(NS)※朝日：秋穂へ統廃合</t>
    </r>
  </si>
  <si>
    <r>
      <t>阿知須</t>
    </r>
    <r>
      <rPr>
        <sz val="8"/>
        <rFont val="ＭＳ Ｐゴシック"/>
        <family val="3"/>
      </rPr>
      <t>（N）</t>
    </r>
  </si>
  <si>
    <r>
      <t>阿知須・佐山</t>
    </r>
    <r>
      <rPr>
        <sz val="8"/>
        <rFont val="ＭＳ Ｐゴシック"/>
        <family val="3"/>
      </rPr>
      <t>（CNS）</t>
    </r>
  </si>
  <si>
    <r>
      <t>柚木</t>
    </r>
    <r>
      <rPr>
        <sz val="8"/>
        <rFont val="ＭＳ Ｐゴシック"/>
        <family val="3"/>
      </rPr>
      <t>（CN）</t>
    </r>
  </si>
  <si>
    <r>
      <t>防府市</t>
    </r>
    <r>
      <rPr>
        <sz val="8"/>
        <rFont val="ＭＳ Ｐゴシック"/>
        <family val="3"/>
      </rPr>
      <t>(8200)</t>
    </r>
  </si>
  <si>
    <r>
      <t>防府中央</t>
    </r>
    <r>
      <rPr>
        <sz val="8"/>
        <rFont val="ＭＳ Ｐゴシック"/>
        <family val="3"/>
      </rPr>
      <t>（CN）</t>
    </r>
  </si>
  <si>
    <r>
      <t>防府西部</t>
    </r>
    <r>
      <rPr>
        <sz val="8"/>
        <rFont val="ＭＳ Ｐゴシック"/>
        <family val="3"/>
      </rPr>
      <t>（N)</t>
    </r>
  </si>
  <si>
    <r>
      <t>北部</t>
    </r>
    <r>
      <rPr>
        <sz val="8"/>
        <rFont val="ＭＳ Ｐゴシック"/>
        <family val="3"/>
      </rPr>
      <t>(S)</t>
    </r>
  </si>
  <si>
    <r>
      <t>防府南部</t>
    </r>
    <r>
      <rPr>
        <sz val="8"/>
        <rFont val="ＭＳ Ｐゴシック"/>
        <family val="3"/>
      </rPr>
      <t>(CN)</t>
    </r>
  </si>
  <si>
    <r>
      <t>牟礼</t>
    </r>
    <r>
      <rPr>
        <sz val="8"/>
        <rFont val="ＭＳ Ｐゴシック"/>
        <family val="3"/>
      </rPr>
      <t>(S)</t>
    </r>
  </si>
  <si>
    <r>
      <t>右田</t>
    </r>
    <r>
      <rPr>
        <sz val="8"/>
        <rFont val="ＭＳ Ｐゴシック"/>
        <family val="3"/>
      </rPr>
      <t>（CN）</t>
    </r>
  </si>
  <si>
    <r>
      <t>三田尻・田島</t>
    </r>
    <r>
      <rPr>
        <sz val="8"/>
        <rFont val="ＭＳ Ｐゴシック"/>
        <family val="3"/>
      </rPr>
      <t>（N)</t>
    </r>
  </si>
  <si>
    <r>
      <t>西部</t>
    </r>
    <r>
      <rPr>
        <sz val="8"/>
        <rFont val="ＭＳ Ｐゴシック"/>
        <family val="3"/>
      </rPr>
      <t>(S)</t>
    </r>
  </si>
  <si>
    <r>
      <t>防府東部</t>
    </r>
    <r>
      <rPr>
        <sz val="8"/>
        <rFont val="ＭＳ Ｐゴシック"/>
        <family val="3"/>
      </rPr>
      <t>（CMNS）</t>
    </r>
  </si>
  <si>
    <r>
      <t>華城</t>
    </r>
    <r>
      <rPr>
        <sz val="8"/>
        <rFont val="ＭＳ Ｐゴシック"/>
        <family val="3"/>
      </rPr>
      <t>（N）</t>
    </r>
  </si>
  <si>
    <r>
      <t>華城</t>
    </r>
    <r>
      <rPr>
        <sz val="8"/>
        <rFont val="ＭＳ Ｐゴシック"/>
        <family val="3"/>
      </rPr>
      <t>(S)</t>
    </r>
  </si>
  <si>
    <r>
      <t>防府西部</t>
    </r>
    <r>
      <rPr>
        <sz val="8"/>
        <rFont val="ＭＳ Ｐゴシック"/>
        <family val="3"/>
      </rPr>
      <t>（C）</t>
    </r>
  </si>
  <si>
    <r>
      <t>牟礼</t>
    </r>
    <r>
      <rPr>
        <sz val="8"/>
        <rFont val="ＭＳ Ｐゴシック"/>
        <family val="3"/>
      </rPr>
      <t>（N）</t>
    </r>
  </si>
  <si>
    <r>
      <t>三田尻</t>
    </r>
    <r>
      <rPr>
        <sz val="8"/>
        <rFont val="ＭＳ Ｐゴシック"/>
        <family val="3"/>
      </rPr>
      <t>(S)</t>
    </r>
  </si>
  <si>
    <r>
      <t>三田尻</t>
    </r>
    <r>
      <rPr>
        <sz val="8"/>
        <rFont val="ＭＳ Ｐゴシック"/>
        <family val="3"/>
      </rPr>
      <t>（CN）</t>
    </r>
  </si>
  <si>
    <r>
      <t>中関</t>
    </r>
    <r>
      <rPr>
        <sz val="8"/>
        <rFont val="ＭＳ Ｐゴシック"/>
        <family val="3"/>
      </rPr>
      <t>（N）</t>
    </r>
  </si>
  <si>
    <r>
      <t>右田</t>
    </r>
    <r>
      <rPr>
        <sz val="8"/>
        <rFont val="ＭＳ Ｐゴシック"/>
        <family val="3"/>
      </rPr>
      <t>(S)</t>
    </r>
  </si>
  <si>
    <r>
      <t>右田・小野</t>
    </r>
    <r>
      <rPr>
        <sz val="8"/>
        <color indexed="8"/>
        <rFont val="ＭＳ Ｐゴシック"/>
        <family val="3"/>
      </rPr>
      <t>(S)</t>
    </r>
  </si>
  <si>
    <r>
      <rPr>
        <b/>
        <sz val="11"/>
        <rFont val="ＭＳ Ｐゴシック"/>
        <family val="3"/>
      </rPr>
      <t>宇部市</t>
    </r>
    <r>
      <rPr>
        <sz val="8"/>
        <rFont val="ＭＳ Ｐゴシック"/>
        <family val="3"/>
      </rPr>
      <t>(8300)</t>
    </r>
  </si>
  <si>
    <r>
      <t>岐波</t>
    </r>
    <r>
      <rPr>
        <sz val="8"/>
        <rFont val="ＭＳ Ｐゴシック"/>
        <family val="3"/>
      </rPr>
      <t>（CN）</t>
    </r>
  </si>
  <si>
    <r>
      <t>宇部東部</t>
    </r>
    <r>
      <rPr>
        <sz val="8"/>
        <rFont val="ＭＳ Ｐゴシック"/>
        <family val="3"/>
      </rPr>
      <t>（CS）</t>
    </r>
  </si>
  <si>
    <r>
      <t>西岐波</t>
    </r>
    <r>
      <rPr>
        <sz val="8"/>
        <rFont val="ＭＳ Ｐゴシック"/>
        <family val="3"/>
      </rPr>
      <t>（N)</t>
    </r>
  </si>
  <si>
    <r>
      <t>空港</t>
    </r>
    <r>
      <rPr>
        <sz val="8"/>
        <rFont val="ＭＳ Ｐゴシック"/>
        <family val="3"/>
      </rPr>
      <t>（N）</t>
    </r>
  </si>
  <si>
    <r>
      <t>南部</t>
    </r>
    <r>
      <rPr>
        <sz val="8"/>
        <rFont val="ＭＳ Ｐゴシック"/>
        <family val="3"/>
      </rPr>
      <t>（CS）</t>
    </r>
  </si>
  <si>
    <r>
      <t>東新川</t>
    </r>
    <r>
      <rPr>
        <sz val="8"/>
        <rFont val="ＭＳ Ｐゴシック"/>
        <family val="3"/>
      </rPr>
      <t>（N）</t>
    </r>
  </si>
  <si>
    <r>
      <t>上宇部</t>
    </r>
    <r>
      <rPr>
        <sz val="8"/>
        <rFont val="ＭＳ Ｐゴシック"/>
        <family val="3"/>
      </rPr>
      <t>（S）</t>
    </r>
  </si>
  <si>
    <r>
      <t>琴芝</t>
    </r>
    <r>
      <rPr>
        <sz val="8"/>
        <rFont val="ＭＳ Ｐゴシック"/>
        <family val="3"/>
      </rPr>
      <t>（N）</t>
    </r>
  </si>
  <si>
    <r>
      <t>中央</t>
    </r>
    <r>
      <rPr>
        <sz val="8"/>
        <rFont val="ＭＳ Ｐゴシック"/>
        <family val="3"/>
      </rPr>
      <t>（CS）</t>
    </r>
  </si>
  <si>
    <r>
      <t>宇部西部</t>
    </r>
    <r>
      <rPr>
        <sz val="8"/>
        <rFont val="ＭＳ Ｐゴシック"/>
        <family val="3"/>
      </rPr>
      <t>（N）</t>
    </r>
  </si>
  <si>
    <r>
      <t>厚南</t>
    </r>
    <r>
      <rPr>
        <sz val="8"/>
        <rFont val="ＭＳ Ｐゴシック"/>
        <family val="3"/>
      </rPr>
      <t>（CN）</t>
    </r>
  </si>
  <si>
    <r>
      <t>藤山</t>
    </r>
    <r>
      <rPr>
        <sz val="8"/>
        <rFont val="ＭＳ Ｐゴシック"/>
        <family val="3"/>
      </rPr>
      <t>（C）</t>
    </r>
  </si>
  <si>
    <r>
      <t>厚南</t>
    </r>
    <r>
      <rPr>
        <sz val="8"/>
        <rFont val="ＭＳ Ｐゴシック"/>
        <family val="3"/>
      </rPr>
      <t>（CS）</t>
    </r>
  </si>
  <si>
    <r>
      <t>厚東</t>
    </r>
    <r>
      <rPr>
        <sz val="8"/>
        <rFont val="ＭＳ Ｐゴシック"/>
        <family val="3"/>
      </rPr>
      <t>（N）</t>
    </r>
  </si>
  <si>
    <r>
      <t>妻崎</t>
    </r>
    <r>
      <rPr>
        <sz val="8"/>
        <rFont val="ＭＳ Ｐゴシック"/>
        <family val="3"/>
      </rPr>
      <t>（CS）</t>
    </r>
  </si>
  <si>
    <r>
      <t>山陽小野田市</t>
    </r>
    <r>
      <rPr>
        <sz val="8"/>
        <rFont val="ＭＳ Ｐゴシック"/>
        <family val="3"/>
      </rPr>
      <t>(8400)</t>
    </r>
  </si>
  <si>
    <r>
      <t>小野田</t>
    </r>
    <r>
      <rPr>
        <sz val="8"/>
        <rFont val="ＭＳ Ｐゴシック"/>
        <family val="3"/>
      </rPr>
      <t>（CN）</t>
    </r>
  </si>
  <si>
    <r>
      <t>小野田南部</t>
    </r>
    <r>
      <rPr>
        <sz val="8"/>
        <rFont val="ＭＳ Ｐゴシック"/>
        <family val="3"/>
      </rPr>
      <t>(NS)</t>
    </r>
  </si>
  <si>
    <r>
      <t>高千帆</t>
    </r>
    <r>
      <rPr>
        <sz val="8"/>
        <rFont val="ＭＳ Ｐゴシック"/>
        <family val="3"/>
      </rPr>
      <t>（NS）</t>
    </r>
  </si>
  <si>
    <r>
      <t>厚狭</t>
    </r>
    <r>
      <rPr>
        <sz val="8"/>
        <rFont val="ＭＳ Ｐゴシック"/>
        <family val="3"/>
      </rPr>
      <t>(CMNS)</t>
    </r>
  </si>
  <si>
    <r>
      <rPr>
        <b/>
        <sz val="11"/>
        <rFont val="ＭＳ Ｐゴシック"/>
        <family val="3"/>
      </rPr>
      <t>萩市</t>
    </r>
    <r>
      <rPr>
        <sz val="8"/>
        <rFont val="ＭＳ Ｐゴシック"/>
        <family val="3"/>
      </rPr>
      <t>(8800)</t>
    </r>
  </si>
  <si>
    <r>
      <t>萩</t>
    </r>
    <r>
      <rPr>
        <sz val="8"/>
        <rFont val="ＭＳ Ｐゴシック"/>
        <family val="3"/>
      </rPr>
      <t>（CYMNS）</t>
    </r>
  </si>
  <si>
    <r>
      <t>萩</t>
    </r>
    <r>
      <rPr>
        <sz val="8"/>
        <rFont val="ＭＳ Ｐゴシック"/>
        <family val="3"/>
      </rPr>
      <t>(NS)</t>
    </r>
  </si>
  <si>
    <r>
      <t>東萩</t>
    </r>
    <r>
      <rPr>
        <sz val="8"/>
        <rFont val="ＭＳ Ｐゴシック"/>
        <family val="3"/>
      </rPr>
      <t>(CAMN)</t>
    </r>
  </si>
  <si>
    <r>
      <t>三見</t>
    </r>
    <r>
      <rPr>
        <sz val="8"/>
        <rFont val="ＭＳ Ｐゴシック"/>
        <family val="3"/>
      </rPr>
      <t>(N)</t>
    </r>
  </si>
  <si>
    <r>
      <t>大井</t>
    </r>
    <r>
      <rPr>
        <sz val="8"/>
        <rFont val="ＭＳ Ｐゴシック"/>
        <family val="3"/>
      </rPr>
      <t>(YMN）</t>
    </r>
  </si>
  <si>
    <r>
      <t>江崎</t>
    </r>
    <r>
      <rPr>
        <sz val="8"/>
        <rFont val="ＭＳ Ｐゴシック"/>
        <family val="3"/>
      </rPr>
      <t>(N)</t>
    </r>
  </si>
  <si>
    <r>
      <t>須佐</t>
    </r>
    <r>
      <rPr>
        <sz val="8"/>
        <rFont val="ＭＳ Ｐゴシック"/>
        <family val="3"/>
      </rPr>
      <t>(NS)</t>
    </r>
  </si>
  <si>
    <r>
      <t>高俣</t>
    </r>
    <r>
      <rPr>
        <sz val="8"/>
        <rFont val="ＭＳ Ｐゴシック"/>
        <family val="3"/>
      </rPr>
      <t>（MS）</t>
    </r>
  </si>
  <si>
    <r>
      <t>吉部</t>
    </r>
    <r>
      <rPr>
        <sz val="8"/>
        <rFont val="ＭＳ Ｐゴシック"/>
        <family val="3"/>
      </rPr>
      <t>（M）</t>
    </r>
  </si>
  <si>
    <r>
      <t>明木</t>
    </r>
    <r>
      <rPr>
        <sz val="8"/>
        <rFont val="ＭＳ Ｐゴシック"/>
        <family val="3"/>
      </rPr>
      <t>(CAMN)</t>
    </r>
  </si>
  <si>
    <r>
      <t>宇田</t>
    </r>
    <r>
      <rPr>
        <sz val="8"/>
        <rFont val="ＭＳ Ｐゴシック"/>
        <family val="3"/>
      </rPr>
      <t>（MN）</t>
    </r>
  </si>
  <si>
    <r>
      <rPr>
        <b/>
        <sz val="11"/>
        <rFont val="ＭＳ Ｐゴシック"/>
        <family val="3"/>
      </rPr>
      <t>美祢市</t>
    </r>
    <r>
      <rPr>
        <sz val="8"/>
        <rFont val="ＭＳ Ｐゴシック"/>
        <family val="3"/>
      </rPr>
      <t>(9000)</t>
    </r>
  </si>
  <si>
    <r>
      <t>豊田前</t>
    </r>
    <r>
      <rPr>
        <sz val="8"/>
        <rFont val="ＭＳ Ｐゴシック"/>
        <family val="3"/>
      </rPr>
      <t>（CYNS）</t>
    </r>
  </si>
  <si>
    <r>
      <t>嘉万</t>
    </r>
    <r>
      <rPr>
        <sz val="8"/>
        <rFont val="ＭＳ Ｐゴシック"/>
        <family val="3"/>
      </rPr>
      <t>(YMN）</t>
    </r>
  </si>
  <si>
    <r>
      <t>真長田</t>
    </r>
    <r>
      <rPr>
        <sz val="8"/>
        <rFont val="ＭＳ Ｐゴシック"/>
        <family val="3"/>
      </rPr>
      <t>（CYNS）</t>
    </r>
  </si>
  <si>
    <r>
      <rPr>
        <b/>
        <sz val="11"/>
        <rFont val="ＭＳ Ｐゴシック"/>
        <family val="3"/>
      </rPr>
      <t>長門市</t>
    </r>
    <r>
      <rPr>
        <sz val="8"/>
        <rFont val="ＭＳ Ｐゴシック"/>
        <family val="3"/>
      </rPr>
      <t>(9100)</t>
    </r>
  </si>
  <si>
    <r>
      <t>長門</t>
    </r>
    <r>
      <rPr>
        <sz val="8"/>
        <rFont val="ＭＳ Ｐゴシック"/>
        <family val="3"/>
      </rPr>
      <t>(Y)</t>
    </r>
  </si>
  <si>
    <r>
      <t>長門</t>
    </r>
    <r>
      <rPr>
        <sz val="8"/>
        <rFont val="ＭＳ Ｐゴシック"/>
        <family val="3"/>
      </rPr>
      <t>(NS)</t>
    </r>
  </si>
  <si>
    <r>
      <t>仙崎</t>
    </r>
    <r>
      <rPr>
        <sz val="8"/>
        <rFont val="ＭＳ Ｐゴシック"/>
        <family val="3"/>
      </rPr>
      <t>(YNS)</t>
    </r>
  </si>
  <si>
    <r>
      <t>三隅</t>
    </r>
    <r>
      <rPr>
        <sz val="8"/>
        <rFont val="ＭＳ Ｐゴシック"/>
        <family val="3"/>
      </rPr>
      <t>(A)</t>
    </r>
  </si>
  <si>
    <r>
      <t>三隅</t>
    </r>
    <r>
      <rPr>
        <sz val="8"/>
        <rFont val="ＭＳ Ｐゴシック"/>
        <family val="3"/>
      </rPr>
      <t>(NS)</t>
    </r>
  </si>
  <si>
    <r>
      <t>伊上</t>
    </r>
    <r>
      <rPr>
        <sz val="8"/>
        <rFont val="ＭＳ Ｐゴシック"/>
        <family val="3"/>
      </rPr>
      <t>(N)</t>
    </r>
  </si>
  <si>
    <r>
      <t>向津具</t>
    </r>
    <r>
      <rPr>
        <sz val="8"/>
        <rFont val="ＭＳ Ｐゴシック"/>
        <family val="3"/>
      </rPr>
      <t>（MNS）</t>
    </r>
  </si>
  <si>
    <r>
      <t>古市</t>
    </r>
    <r>
      <rPr>
        <sz val="8"/>
        <rFont val="ＭＳ Ｐゴシック"/>
        <family val="3"/>
      </rPr>
      <t>（YM）</t>
    </r>
  </si>
  <si>
    <r>
      <t>古市</t>
    </r>
    <r>
      <rPr>
        <sz val="8"/>
        <rFont val="ＭＳ Ｐゴシック"/>
        <family val="3"/>
      </rPr>
      <t>(NS)</t>
    </r>
  </si>
  <si>
    <r>
      <rPr>
        <b/>
        <sz val="11"/>
        <rFont val="ＭＳ Ｐゴシック"/>
        <family val="3"/>
      </rPr>
      <t>下関市Ⅰ</t>
    </r>
    <r>
      <rPr>
        <sz val="8"/>
        <rFont val="ＭＳ Ｐゴシック"/>
        <family val="3"/>
      </rPr>
      <t>(8500)</t>
    </r>
  </si>
  <si>
    <r>
      <t>下関西部</t>
    </r>
    <r>
      <rPr>
        <sz val="8"/>
        <rFont val="ＭＳ Ｐゴシック"/>
        <family val="3"/>
      </rPr>
      <t>(YN)</t>
    </r>
  </si>
  <si>
    <r>
      <t>上田中</t>
    </r>
    <r>
      <rPr>
        <sz val="8"/>
        <rFont val="ＭＳ Ｐゴシック"/>
        <family val="3"/>
      </rPr>
      <t>(S)</t>
    </r>
  </si>
  <si>
    <r>
      <t>下関西部</t>
    </r>
    <r>
      <rPr>
        <sz val="8"/>
        <rFont val="ＭＳ Ｐゴシック"/>
        <family val="3"/>
      </rPr>
      <t>（N)</t>
    </r>
  </si>
  <si>
    <r>
      <t>下関東部</t>
    </r>
    <r>
      <rPr>
        <sz val="8"/>
        <rFont val="ＭＳ Ｐゴシック"/>
        <family val="3"/>
      </rPr>
      <t>(N)</t>
    </r>
  </si>
  <si>
    <r>
      <t>下関西部</t>
    </r>
    <r>
      <rPr>
        <sz val="8"/>
        <rFont val="ＭＳ Ｐゴシック"/>
        <family val="3"/>
      </rPr>
      <t>(S)</t>
    </r>
  </si>
  <si>
    <r>
      <t>唐戸</t>
    </r>
    <r>
      <rPr>
        <sz val="8"/>
        <rFont val="ＭＳ Ｐゴシック"/>
        <family val="3"/>
      </rPr>
      <t>(S)</t>
    </r>
  </si>
  <si>
    <r>
      <t>椋野</t>
    </r>
    <r>
      <rPr>
        <sz val="8"/>
        <rFont val="ＭＳ Ｐゴシック"/>
        <family val="3"/>
      </rPr>
      <t>(S)</t>
    </r>
  </si>
  <si>
    <r>
      <t>新椋野</t>
    </r>
    <r>
      <rPr>
        <sz val="8"/>
        <rFont val="ＭＳ Ｐゴシック"/>
        <family val="3"/>
      </rPr>
      <t>(YN)</t>
    </r>
  </si>
  <si>
    <r>
      <t>武久</t>
    </r>
    <r>
      <rPr>
        <sz val="8"/>
        <rFont val="ＭＳ Ｐゴシック"/>
        <family val="3"/>
      </rPr>
      <t>(N)</t>
    </r>
  </si>
  <si>
    <r>
      <t>幡生</t>
    </r>
    <r>
      <rPr>
        <sz val="8"/>
        <rFont val="ＭＳ Ｐゴシック"/>
        <family val="3"/>
      </rPr>
      <t>(S)</t>
    </r>
  </si>
  <si>
    <r>
      <t>新下関</t>
    </r>
    <r>
      <rPr>
        <sz val="8"/>
        <rFont val="ＭＳ Ｐゴシック"/>
        <family val="3"/>
      </rPr>
      <t>(YN)</t>
    </r>
  </si>
  <si>
    <r>
      <t>山の田</t>
    </r>
    <r>
      <rPr>
        <sz val="8"/>
        <rFont val="ＭＳ Ｐゴシック"/>
        <family val="3"/>
      </rPr>
      <t>(N)</t>
    </r>
  </si>
  <si>
    <r>
      <t>新下関</t>
    </r>
    <r>
      <rPr>
        <sz val="8"/>
        <rFont val="ＭＳ Ｐゴシック"/>
        <family val="3"/>
      </rPr>
      <t>(S)</t>
    </r>
  </si>
  <si>
    <r>
      <t>綾羅木</t>
    </r>
    <r>
      <rPr>
        <sz val="8"/>
        <rFont val="ＭＳ Ｐゴシック"/>
        <family val="3"/>
      </rPr>
      <t>(YN)</t>
    </r>
  </si>
  <si>
    <r>
      <t>綾羅木</t>
    </r>
    <r>
      <rPr>
        <sz val="8"/>
        <rFont val="ＭＳ Ｐゴシック"/>
        <family val="3"/>
      </rPr>
      <t>(NS)</t>
    </r>
  </si>
  <si>
    <r>
      <t>川中</t>
    </r>
    <r>
      <rPr>
        <sz val="8"/>
        <rFont val="ＭＳ Ｐゴシック"/>
        <family val="3"/>
      </rPr>
      <t>(NS)</t>
    </r>
  </si>
  <si>
    <r>
      <t>安岡</t>
    </r>
    <r>
      <rPr>
        <sz val="8"/>
        <rFont val="ＭＳ Ｐゴシック"/>
        <family val="3"/>
      </rPr>
      <t>(NS)</t>
    </r>
  </si>
  <si>
    <r>
      <t>吉見</t>
    </r>
    <r>
      <rPr>
        <sz val="8"/>
        <rFont val="ＭＳ Ｐゴシック"/>
        <family val="3"/>
      </rPr>
      <t>(NS)</t>
    </r>
  </si>
  <si>
    <r>
      <t>吉母</t>
    </r>
    <r>
      <rPr>
        <sz val="8"/>
        <color indexed="8"/>
        <rFont val="ＭＳ Ｐゴシック"/>
        <family val="3"/>
      </rPr>
      <t>(N)</t>
    </r>
    <r>
      <rPr>
        <sz val="9.5"/>
        <color indexed="8"/>
        <rFont val="ＭＳ Ｐゴシック"/>
        <family val="3"/>
      </rPr>
      <t>※吉見へ統廃合</t>
    </r>
  </si>
  <si>
    <r>
      <t>姫ノ水</t>
    </r>
    <r>
      <rPr>
        <sz val="8"/>
        <rFont val="ＭＳ Ｐゴシック"/>
        <family val="3"/>
      </rPr>
      <t>(AN)</t>
    </r>
  </si>
  <si>
    <r>
      <t>彦島</t>
    </r>
    <r>
      <rPr>
        <sz val="8"/>
        <rFont val="ＭＳ Ｐゴシック"/>
        <family val="3"/>
      </rPr>
      <t>(S)</t>
    </r>
  </si>
  <si>
    <r>
      <t>彦島</t>
    </r>
    <r>
      <rPr>
        <sz val="8"/>
        <rFont val="ＭＳ Ｐゴシック"/>
        <family val="3"/>
      </rPr>
      <t>(AN)</t>
    </r>
  </si>
  <si>
    <r>
      <t>長府</t>
    </r>
    <r>
      <rPr>
        <sz val="8"/>
        <rFont val="ＭＳ Ｐゴシック"/>
        <family val="3"/>
      </rPr>
      <t>(N)</t>
    </r>
  </si>
  <si>
    <r>
      <t>長府西</t>
    </r>
    <r>
      <rPr>
        <sz val="8"/>
        <rFont val="ＭＳ Ｐゴシック"/>
        <family val="3"/>
      </rPr>
      <t>(N)</t>
    </r>
  </si>
  <si>
    <r>
      <t>長府西部</t>
    </r>
    <r>
      <rPr>
        <sz val="8"/>
        <rFont val="ＭＳ Ｐゴシック"/>
        <family val="3"/>
      </rPr>
      <t>(S)</t>
    </r>
  </si>
  <si>
    <r>
      <t>長府東</t>
    </r>
    <r>
      <rPr>
        <sz val="8"/>
        <rFont val="ＭＳ Ｐゴシック"/>
        <family val="3"/>
      </rPr>
      <t>(N)</t>
    </r>
  </si>
  <si>
    <r>
      <t>長府東部</t>
    </r>
    <r>
      <rPr>
        <sz val="8"/>
        <rFont val="ＭＳ Ｐゴシック"/>
        <family val="3"/>
      </rPr>
      <t>(NS)</t>
    </r>
  </si>
  <si>
    <r>
      <t>王司</t>
    </r>
    <r>
      <rPr>
        <sz val="8"/>
        <rFont val="ＭＳ Ｐゴシック"/>
        <family val="3"/>
      </rPr>
      <t>（YN)</t>
    </r>
  </si>
  <si>
    <r>
      <t>小月・清末</t>
    </r>
    <r>
      <rPr>
        <sz val="8"/>
        <rFont val="ＭＳ Ｐゴシック"/>
        <family val="3"/>
      </rPr>
      <t>(NS)</t>
    </r>
  </si>
  <si>
    <r>
      <t>吉田</t>
    </r>
    <r>
      <rPr>
        <sz val="8"/>
        <rFont val="ＭＳ Ｐゴシック"/>
        <family val="3"/>
      </rPr>
      <t>(合)</t>
    </r>
  </si>
  <si>
    <r>
      <rPr>
        <b/>
        <sz val="11"/>
        <rFont val="ＭＳ Ｐゴシック"/>
        <family val="3"/>
      </rPr>
      <t>下関市Ⅱ</t>
    </r>
    <r>
      <rPr>
        <sz val="8"/>
        <rFont val="ＭＳ Ｐゴシック"/>
        <family val="3"/>
      </rPr>
      <t>(8600)</t>
    </r>
  </si>
  <si>
    <r>
      <t>菊川</t>
    </r>
    <r>
      <rPr>
        <sz val="8"/>
        <rFont val="ＭＳ Ｐゴシック"/>
        <family val="3"/>
      </rPr>
      <t>(合)</t>
    </r>
  </si>
  <si>
    <r>
      <t>豊田</t>
    </r>
    <r>
      <rPr>
        <sz val="8"/>
        <rFont val="ＭＳ Ｐゴシック"/>
        <family val="3"/>
      </rPr>
      <t>(合)</t>
    </r>
  </si>
  <si>
    <r>
      <t>豊浦南</t>
    </r>
    <r>
      <rPr>
        <sz val="8"/>
        <rFont val="ＭＳ Ｐゴシック"/>
        <family val="3"/>
      </rPr>
      <t>(AN)</t>
    </r>
  </si>
  <si>
    <r>
      <t>黒井</t>
    </r>
    <r>
      <rPr>
        <sz val="8"/>
        <rFont val="ＭＳ Ｐゴシック"/>
        <family val="3"/>
      </rPr>
      <t>(S)</t>
    </r>
  </si>
  <si>
    <r>
      <t>室津</t>
    </r>
    <r>
      <rPr>
        <sz val="8"/>
        <rFont val="ＭＳ Ｐゴシック"/>
        <family val="3"/>
      </rPr>
      <t>(S)</t>
    </r>
    <r>
      <rPr>
        <sz val="9.5"/>
        <color indexed="8"/>
        <rFont val="ＭＳ Ｐゴシック"/>
        <family val="3"/>
      </rPr>
      <t>※黒井へ統廃合</t>
    </r>
  </si>
  <si>
    <r>
      <t>川棚</t>
    </r>
    <r>
      <rPr>
        <sz val="8"/>
        <rFont val="ＭＳ Ｐゴシック"/>
        <family val="3"/>
      </rPr>
      <t>(合)</t>
    </r>
  </si>
  <si>
    <r>
      <t>豊北</t>
    </r>
    <r>
      <rPr>
        <sz val="8"/>
        <rFont val="ＭＳ Ｐゴシック"/>
        <family val="3"/>
      </rPr>
      <t>(合)</t>
    </r>
  </si>
  <si>
    <r>
      <t>特牛</t>
    </r>
    <r>
      <rPr>
        <sz val="8"/>
        <rFont val="ＭＳ Ｐゴシック"/>
        <family val="3"/>
      </rPr>
      <t>(ANS)</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</si>
</sst>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0.000&quot;)&quot;"/>
    <numFmt numFmtId="178" formatCode="#"/>
    <numFmt numFmtId="179" formatCode="ggge&quot;年&quot;m&quot;月改定&quot;"/>
    <numFmt numFmtId="180" formatCode="yyyy&quot;年&quot;m&quot;月&quot;d&quot;日&quot;\(aaa\)"/>
    <numFmt numFmtId="181" formatCode="#,###&quot;枚&quot;"/>
  </numFmts>
  <fonts count="102">
    <font>
      <sz val="11"/>
      <color theme="1"/>
      <name val="Calibri"/>
      <family val="3"/>
    </font>
    <font>
      <sz val="11"/>
      <color indexed="8"/>
      <name val="游ゴシック"/>
      <family val="3"/>
    </font>
    <font>
      <sz val="9"/>
      <color indexed="8"/>
      <name val="ＭＳ Ｐゴシック"/>
      <family val="3"/>
    </font>
    <font>
      <sz val="6"/>
      <name val="游ゴシック"/>
      <family val="3"/>
    </font>
    <font>
      <sz val="11"/>
      <color indexed="8"/>
      <name val="ＭＳ Ｐゴシック"/>
      <family val="3"/>
    </font>
    <font>
      <sz val="6"/>
      <name val="ＭＳ Ｐゴシック"/>
      <family val="3"/>
    </font>
    <font>
      <sz val="9"/>
      <name val="ＭＳ Ｐゴシック"/>
      <family val="3"/>
    </font>
    <font>
      <sz val="11"/>
      <name val="ＭＳ Ｐゴシック"/>
      <family val="3"/>
    </font>
    <font>
      <u val="single"/>
      <sz val="9"/>
      <color indexed="12"/>
      <name val="ＭＳ Ｐゴシック"/>
      <family val="3"/>
    </font>
    <font>
      <b/>
      <sz val="9"/>
      <name val="ＭＳ Ｐゴシック"/>
      <family val="3"/>
    </font>
    <font>
      <b/>
      <sz val="14"/>
      <name val="ＭＳ 明朝"/>
      <family val="1"/>
    </font>
    <font>
      <sz val="12"/>
      <name val="ＭＳ Ｐゴシック"/>
      <family val="3"/>
    </font>
    <font>
      <sz val="10"/>
      <name val="ＭＳ 明朝"/>
      <family val="1"/>
    </font>
    <font>
      <sz val="9"/>
      <name val="ＭＳ 明朝"/>
      <family val="1"/>
    </font>
    <font>
      <sz val="9.5"/>
      <color indexed="8"/>
      <name val="ＭＳ Ｐゴシック"/>
      <family val="3"/>
    </font>
    <font>
      <sz val="10"/>
      <name val="ＭＳ Ｐゴシック"/>
      <family val="3"/>
    </font>
    <font>
      <sz val="10"/>
      <name val="ＭＳ ゴシック"/>
      <family val="3"/>
    </font>
    <font>
      <sz val="10"/>
      <name val="ＭＳ Ｐ明朝"/>
      <family val="1"/>
    </font>
    <font>
      <b/>
      <sz val="14"/>
      <color indexed="8"/>
      <name val="ＭＳ Ｐゴシック"/>
      <family val="3"/>
    </font>
    <font>
      <b/>
      <sz val="11"/>
      <color indexed="8"/>
      <name val="ＭＳ Ｐゴシック"/>
      <family val="3"/>
    </font>
    <font>
      <b/>
      <sz val="11"/>
      <name val="ＭＳ Ｐゴシック"/>
      <family val="3"/>
    </font>
    <font>
      <sz val="10"/>
      <color indexed="8"/>
      <name val="ＭＳ Ｐゴシック"/>
      <family val="3"/>
    </font>
    <font>
      <sz val="8"/>
      <color indexed="8"/>
      <name val="ＭＳ Ｐゴシック"/>
      <family val="3"/>
    </font>
    <font>
      <sz val="11"/>
      <color indexed="9"/>
      <name val="ＭＳ Ｐゴシック"/>
      <family val="3"/>
    </font>
    <font>
      <sz val="11"/>
      <color indexed="12"/>
      <name val="ＭＳ Ｐゴシック"/>
      <family val="3"/>
    </font>
    <font>
      <sz val="9"/>
      <color indexed="55"/>
      <name val="ＭＳ Ｐゴシック"/>
      <family val="3"/>
    </font>
    <font>
      <sz val="11"/>
      <color indexed="8"/>
      <name val="ＭＳ ゴシック"/>
      <family val="3"/>
    </font>
    <font>
      <sz val="10.5"/>
      <color indexed="8"/>
      <name val="ＭＳ ゴシック"/>
      <family val="3"/>
    </font>
    <font>
      <u val="single"/>
      <sz val="10.5"/>
      <color indexed="8"/>
      <name val="ＭＳ ゴシック"/>
      <family val="3"/>
    </font>
    <font>
      <sz val="9.5"/>
      <color indexed="8"/>
      <name val="ＭＳ ゴシック"/>
      <family val="3"/>
    </font>
    <font>
      <sz val="18"/>
      <name val="ＭＳ Ｐゴシック"/>
      <family val="3"/>
    </font>
    <font>
      <sz val="14"/>
      <name val="ＭＳ Ｐゴシック"/>
      <family val="3"/>
    </font>
    <font>
      <sz val="8"/>
      <name val="ＭＳ Ｐゴシック"/>
      <family val="3"/>
    </font>
    <font>
      <sz val="14"/>
      <color indexed="8"/>
      <name val="ＭＳ Ｐゴシック"/>
      <family val="3"/>
    </font>
    <font>
      <sz val="9"/>
      <color indexed="9"/>
      <name val="ＭＳ Ｐゴシック"/>
      <family val="3"/>
    </font>
    <font>
      <sz val="16"/>
      <color indexed="8"/>
      <name val="ＭＳ Ｐゴシック"/>
      <family val="3"/>
    </font>
    <font>
      <sz val="17"/>
      <color indexed="8"/>
      <name val="ＭＳ Ｐゴシック"/>
      <family val="3"/>
    </font>
    <font>
      <sz val="6"/>
      <color indexed="8"/>
      <name val="ＭＳ Ｐゴシック"/>
      <family val="3"/>
    </font>
    <font>
      <sz val="7"/>
      <color indexed="8"/>
      <name val="ＭＳ Ｐゴシック"/>
      <family val="3"/>
    </font>
    <font>
      <b/>
      <sz val="10"/>
      <color indexed="8"/>
      <name val="ＭＳ Ｐゴシック"/>
      <family val="3"/>
    </font>
    <font>
      <b/>
      <sz val="9.5"/>
      <color indexed="8"/>
      <name val="ＭＳ Ｐゴシック"/>
      <family val="3"/>
    </font>
    <font>
      <sz val="9"/>
      <color indexed="12"/>
      <name val="ＭＳ Ｐゴシック"/>
      <family val="3"/>
    </font>
    <font>
      <sz val="9.5"/>
      <name val="ＭＳ Ｐゴシック"/>
      <family val="3"/>
    </font>
    <font>
      <b/>
      <sz val="16"/>
      <color indexed="8"/>
      <name val="ＭＳ Ｐゴシック"/>
      <family val="3"/>
    </font>
    <font>
      <b/>
      <sz val="12"/>
      <color indexed="8"/>
      <name val="ＭＳ Ｐゴシック"/>
      <family val="3"/>
    </font>
    <font>
      <sz val="12"/>
      <color indexed="8"/>
      <name val="ＭＳ Ｐゴシック"/>
      <family val="3"/>
    </font>
    <font>
      <b/>
      <sz val="12"/>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2"/>
      <color indexed="8"/>
      <name val="ＭＳ ゴシック"/>
      <family val="3"/>
    </font>
    <font>
      <u val="single"/>
      <sz val="11"/>
      <color indexed="25"/>
      <name val="游ゴシック"/>
      <family val="3"/>
    </font>
    <font>
      <sz val="9"/>
      <color indexed="10"/>
      <name val="ＭＳ Ｐゴシック"/>
      <family val="3"/>
    </font>
    <font>
      <sz val="9.5"/>
      <color indexed="10"/>
      <name val="ＭＳ Ｐゴシック"/>
      <family val="3"/>
    </font>
    <font>
      <sz val="12"/>
      <color indexed="55"/>
      <name val="ＭＳ Ｐゴシック"/>
      <family val="3"/>
    </font>
    <font>
      <sz val="11"/>
      <color indexed="22"/>
      <name val="游ゴシック"/>
      <family val="3"/>
    </font>
    <font>
      <u val="single"/>
      <sz val="9"/>
      <color indexed="9"/>
      <name val="ＭＳ Ｐゴシック"/>
      <family val="3"/>
    </font>
    <font>
      <sz val="9"/>
      <name val="Meiryo UI"/>
      <family val="3"/>
    </font>
    <font>
      <sz val="11"/>
      <color indexed="8"/>
      <name val="Calibri"/>
      <family val="2"/>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ＭＳ ゴシック"/>
      <family val="3"/>
    </font>
    <font>
      <sz val="11"/>
      <color theme="1"/>
      <name val="ＭＳ ゴシック"/>
      <family val="3"/>
    </font>
    <font>
      <sz val="10.5"/>
      <color theme="1"/>
      <name val="ＭＳ ゴシック"/>
      <family val="3"/>
    </font>
    <font>
      <sz val="9"/>
      <color rgb="FFFF0000"/>
      <name val="ＭＳ Ｐゴシック"/>
      <family val="3"/>
    </font>
    <font>
      <sz val="9.5"/>
      <color rgb="FFFF0000"/>
      <name val="ＭＳ Ｐゴシック"/>
      <family val="3"/>
    </font>
    <font>
      <sz val="12"/>
      <color theme="0" tint="-0.24993999302387238"/>
      <name val="ＭＳ Ｐゴシック"/>
      <family val="3"/>
    </font>
    <font>
      <sz val="11"/>
      <color theme="0" tint="-0.149959996342659"/>
      <name val="Calibri"/>
      <family val="3"/>
    </font>
    <font>
      <sz val="9"/>
      <color theme="0"/>
      <name val="ＭＳ Ｐゴシック"/>
      <family val="3"/>
    </font>
    <font>
      <u val="single"/>
      <sz val="9"/>
      <color theme="0"/>
      <name val="ＭＳ Ｐゴシック"/>
      <family val="3"/>
    </font>
    <font>
      <sz val="9"/>
      <color theme="1"/>
      <name val="ＭＳ Ｐゴシック"/>
      <family val="3"/>
    </font>
    <font>
      <sz val="11"/>
      <color theme="1"/>
      <name val="ＭＳ Ｐゴシック"/>
      <family val="3"/>
    </font>
    <font>
      <sz val="10"/>
      <color theme="1"/>
      <name val="ＭＳ Ｐゴシック"/>
      <family val="3"/>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125">
        <fgColor indexed="55"/>
      </patternFill>
    </fill>
    <fill>
      <patternFill patternType="solid">
        <fgColor indexed="65"/>
        <bgColor indexed="64"/>
      </patternFill>
    </fill>
    <fill>
      <patternFill patternType="solid">
        <fgColor theme="0"/>
        <bgColor indexed="64"/>
      </patternFill>
    </fill>
    <fill>
      <patternFill patternType="gray125">
        <fgColor theme="1" tint="0.49998000264167786"/>
      </patternFill>
    </fill>
    <fill>
      <patternFill patternType="solid">
        <fgColor rgb="FFFFFF00"/>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9"/>
      </left>
      <right style="thin">
        <color indexed="9"/>
      </right>
      <top style="thin">
        <color indexed="9"/>
      </top>
      <bottom style="thin">
        <color indexed="9"/>
      </bottom>
    </border>
    <border>
      <left style="thin">
        <color indexed="9"/>
      </left>
      <right>
        <color indexed="63"/>
      </right>
      <top>
        <color indexed="63"/>
      </top>
      <bottom style="thin">
        <color indexed="9"/>
      </bottom>
    </border>
    <border>
      <left style="thin"/>
      <right/>
      <top style="thin"/>
      <bottom/>
    </border>
    <border>
      <left/>
      <right style="thin"/>
      <top style="thin"/>
      <bottom/>
    </border>
    <border>
      <left style="thin"/>
      <right style="thin"/>
      <top style="hair"/>
      <bottom style="thin"/>
    </border>
    <border>
      <left style="thin"/>
      <right/>
      <top/>
      <bottom style="thin"/>
    </border>
    <border>
      <left>
        <color indexed="63"/>
      </left>
      <right style="thin"/>
      <top>
        <color indexed="63"/>
      </top>
      <bottom>
        <color indexed="63"/>
      </bottom>
    </border>
    <border>
      <left style="thin"/>
      <right/>
      <top style="hair"/>
      <bottom style="thin"/>
    </border>
    <border>
      <left/>
      <right/>
      <top style="hair"/>
      <bottom style="thin"/>
    </border>
    <border>
      <left style="thin"/>
      <right style="thin"/>
      <top style="thin"/>
      <bottom style="thin"/>
    </border>
    <border>
      <left style="thin">
        <color indexed="9"/>
      </left>
      <right style="thin">
        <color indexed="9"/>
      </right>
      <top>
        <color indexed="63"/>
      </top>
      <bottom>
        <color indexed="63"/>
      </bottom>
    </border>
    <border>
      <left>
        <color indexed="63"/>
      </left>
      <right style="thin">
        <color indexed="9"/>
      </right>
      <top>
        <color indexed="63"/>
      </top>
      <bottom style="thin">
        <color indexed="9"/>
      </bottom>
    </border>
    <border>
      <left style="thin">
        <color indexed="9"/>
      </left>
      <right style="thin">
        <color indexed="9"/>
      </right>
      <top>
        <color indexed="63"/>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color indexed="63"/>
      </bottom>
    </border>
    <border>
      <left style="thin">
        <color indexed="9"/>
      </left>
      <right style="thin">
        <color indexed="9"/>
      </right>
      <top style="thin">
        <color indexed="9"/>
      </top>
      <bottom>
        <color indexed="63"/>
      </bottom>
    </border>
    <border>
      <left style="thin">
        <color indexed="9"/>
      </left>
      <right>
        <color indexed="63"/>
      </right>
      <top style="thin">
        <color indexed="9"/>
      </top>
      <bottom style="thin">
        <color indexed="9"/>
      </bottom>
    </border>
    <border>
      <left style="thin"/>
      <right style="thin">
        <color indexed="9"/>
      </right>
      <top>
        <color indexed="63"/>
      </top>
      <bottom style="thin">
        <color indexed="9"/>
      </bottom>
    </border>
    <border>
      <left style="thin"/>
      <right style="thin">
        <color indexed="9"/>
      </right>
      <top style="thin">
        <color indexed="9"/>
      </top>
      <bottom>
        <color indexed="63"/>
      </bottom>
    </border>
    <border>
      <left/>
      <right style="thin"/>
      <top style="thin"/>
      <bottom style="thin"/>
    </border>
    <border>
      <left>
        <color indexed="63"/>
      </left>
      <right style="thin">
        <color indexed="9"/>
      </right>
      <top style="thin">
        <color indexed="9"/>
      </top>
      <bottom style="thin">
        <color indexed="9"/>
      </bottom>
    </border>
    <border>
      <left style="thin"/>
      <right style="thin"/>
      <top style="hair"/>
      <bottom style="hair"/>
    </border>
    <border>
      <left/>
      <right style="thin"/>
      <top/>
      <bottom style="hair"/>
    </border>
    <border>
      <left/>
      <right style="thin"/>
      <top style="hair"/>
      <bottom style="thin"/>
    </border>
    <border>
      <left style="medium"/>
      <right style="thin"/>
      <top style="medium"/>
      <bottom style="thin"/>
    </border>
    <border>
      <left>
        <color indexed="63"/>
      </left>
      <right style="hair"/>
      <top style="medium"/>
      <bottom style="thin"/>
    </border>
    <border>
      <left style="hair"/>
      <right style="hair"/>
      <top style="medium"/>
      <bottom style="thin"/>
    </border>
    <border>
      <left style="hair"/>
      <right style="medium"/>
      <top style="medium"/>
      <bottom style="thin"/>
    </border>
    <border>
      <left style="medium"/>
      <right style="thin"/>
      <top/>
      <bottom style="hair"/>
    </border>
    <border>
      <left/>
      <right style="hair"/>
      <top/>
      <bottom style="hair"/>
    </border>
    <border>
      <left style="hair"/>
      <right style="hair"/>
      <top/>
      <bottom style="hair"/>
    </border>
    <border>
      <left style="hair"/>
      <right style="medium"/>
      <top/>
      <bottom style="hair"/>
    </border>
    <border>
      <left style="medium"/>
      <right style="thin"/>
      <top style="hair"/>
      <bottom style="medium"/>
    </border>
    <border>
      <left/>
      <right style="hair"/>
      <top style="hair"/>
      <bottom style="medium"/>
    </border>
    <border>
      <left style="hair"/>
      <right style="hair"/>
      <top style="hair"/>
      <bottom style="medium"/>
    </border>
    <border>
      <left style="hair"/>
      <right style="medium"/>
      <top/>
      <bottom style="mediu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hair"/>
      <right style="thin"/>
      <top style="thin"/>
      <bottom style="thin"/>
    </border>
    <border>
      <left style="hair"/>
      <right style="thin"/>
      <top style="hair"/>
      <bottom style="hair"/>
    </border>
    <border>
      <left style="hair"/>
      <right style="thin"/>
      <top style="hair"/>
      <bottom/>
    </border>
    <border>
      <left style="hair"/>
      <right style="thin"/>
      <top style="hair"/>
      <bottom style="thin"/>
    </border>
    <border>
      <left style="thin">
        <color indexed="9"/>
      </left>
      <right>
        <color indexed="63"/>
      </right>
      <top>
        <color indexed="63"/>
      </top>
      <bottom>
        <color indexed="63"/>
      </bottom>
    </border>
    <border>
      <left style="thin">
        <color indexed="9"/>
      </left>
      <right>
        <color indexed="63"/>
      </right>
      <top style="thin">
        <color indexed="9"/>
      </top>
      <bottom>
        <color indexed="63"/>
      </bottom>
    </border>
    <border>
      <left style="thin"/>
      <right style="thin"/>
      <top style="thin"/>
      <bottom/>
    </border>
    <border>
      <left/>
      <right/>
      <top style="thin"/>
      <bottom/>
    </border>
    <border>
      <left style="thin"/>
      <right style="thin"/>
      <top/>
      <bottom style="thin"/>
    </border>
    <border>
      <left style="thin"/>
      <right style="hair"/>
      <top style="hair"/>
      <bottom style="thin"/>
    </border>
    <border>
      <left style="thin"/>
      <right style="thin"/>
      <top style="thin"/>
      <bottom style="hair"/>
    </border>
    <border>
      <left style="hair"/>
      <right style="thin"/>
      <top style="thin"/>
      <bottom style="hair"/>
    </border>
    <border>
      <left style="thin"/>
      <right style="hair"/>
      <top style="thin"/>
      <bottom>
        <color indexed="63"/>
      </bottom>
    </border>
    <border>
      <left>
        <color indexed="63"/>
      </left>
      <right/>
      <top style="thin"/>
      <bottom style="hair"/>
    </border>
    <border>
      <left style="thin"/>
      <right style="hair"/>
      <top/>
      <bottom style="hair"/>
    </border>
    <border>
      <left/>
      <right style="thin"/>
      <top style="thin"/>
      <bottom style="hair"/>
    </border>
    <border>
      <left style="thin"/>
      <right/>
      <top style="thin"/>
      <bottom style="hair"/>
    </border>
    <border>
      <left style="thin"/>
      <right style="hair"/>
      <top style="hair"/>
      <bottom style="hair"/>
    </border>
    <border>
      <left/>
      <right style="hair"/>
      <top style="hair"/>
      <bottom style="hair"/>
    </border>
    <border>
      <left>
        <color indexed="63"/>
      </left>
      <right style="thin"/>
      <top style="hair"/>
      <bottom style="hair"/>
    </border>
    <border>
      <left style="thin"/>
      <right/>
      <top style="hair"/>
      <bottom style="hair"/>
    </border>
    <border>
      <left style="thin"/>
      <right>
        <color indexed="63"/>
      </right>
      <top>
        <color indexed="63"/>
      </top>
      <bottom>
        <color indexed="63"/>
      </bottom>
    </border>
    <border>
      <left>
        <color indexed="63"/>
      </left>
      <right/>
      <top style="hair"/>
      <bottom style="hair"/>
    </border>
    <border>
      <left style="thin"/>
      <right/>
      <top style="thin"/>
      <bottom style="thin"/>
    </border>
    <border>
      <left style="thin"/>
      <right/>
      <top style="hair"/>
      <bottom/>
    </border>
    <border>
      <left style="thin"/>
      <right style="hair"/>
      <top style="thin"/>
      <bottom style="hair"/>
    </border>
    <border>
      <left/>
      <right/>
      <top style="thin"/>
      <bottom style="thin"/>
    </border>
    <border>
      <left style="thin"/>
      <right style="hair"/>
      <top style="thin"/>
      <bottom style="thin"/>
    </border>
    <border>
      <left style="hair"/>
      <right style="hair"/>
      <top style="thin"/>
      <bottom style="thin"/>
    </border>
    <border>
      <left style="hair"/>
      <right style="hair"/>
      <top style="thin"/>
      <bottom style="hair"/>
    </border>
    <border>
      <left style="hair"/>
      <right style="thin"/>
      <top/>
      <bottom style="hair"/>
    </border>
    <border>
      <left style="hair"/>
      <right style="hair"/>
      <top style="hair"/>
      <bottom style="hair"/>
    </border>
    <border>
      <left style="hair"/>
      <right style="hair"/>
      <top/>
      <bottom style="thin"/>
    </border>
    <border>
      <left/>
      <right style="thin"/>
      <top/>
      <bottom style="thin"/>
    </border>
    <border>
      <left/>
      <right style="hair"/>
      <top style="thin"/>
      <bottom style="hair"/>
    </border>
    <border>
      <left style="hair"/>
      <right style="hair"/>
      <top style="hair"/>
      <bottom style="thin"/>
    </border>
    <border>
      <left/>
      <right style="hair"/>
      <top style="hair"/>
      <bottom style="thin"/>
    </border>
    <border>
      <left style="thin"/>
      <right style="hair"/>
      <top/>
      <bottom>
        <color indexed="63"/>
      </bottom>
    </border>
    <border>
      <left style="hair"/>
      <right style="hair"/>
      <top/>
      <bottom>
        <color indexed="63"/>
      </bottom>
    </border>
    <border>
      <left style="hair"/>
      <right style="thin"/>
      <top/>
      <bottom>
        <color indexed="63"/>
      </bottom>
    </border>
    <border>
      <left style="hair"/>
      <right>
        <color indexed="63"/>
      </right>
      <top style="thin"/>
      <bottom style="thin"/>
    </border>
    <border>
      <left>
        <color indexed="63"/>
      </left>
      <right style="hair"/>
      <top style="thin"/>
      <bottom style="thin"/>
    </border>
    <border>
      <left style="thin"/>
      <right/>
      <top/>
      <bottom style="hair"/>
    </border>
    <border>
      <left style="thin"/>
      <right style="hair"/>
      <top style="hair"/>
      <bottom/>
    </border>
    <border>
      <left style="hair"/>
      <right style="hair"/>
      <top style="hair"/>
      <bottom/>
    </border>
    <border>
      <left/>
      <right style="hair"/>
      <top style="hair"/>
      <bottom/>
    </border>
    <border>
      <left style="hair"/>
      <right/>
      <top/>
      <bottom style="hair"/>
    </border>
    <border>
      <left style="hair"/>
      <right/>
      <top style="hair"/>
      <bottom style="hair"/>
    </border>
    <border>
      <left>
        <color indexed="63"/>
      </left>
      <right>
        <color indexed="63"/>
      </right>
      <top>
        <color indexed="63"/>
      </top>
      <bottom style="thin"/>
    </border>
    <border>
      <left style="hair"/>
      <right style="hair"/>
      <top style="thin"/>
      <bottom>
        <color indexed="63"/>
      </bottom>
    </border>
    <border>
      <left style="hair"/>
      <right style="thin"/>
      <top style="thin"/>
      <bottom>
        <color indexed="63"/>
      </bottom>
    </border>
    <border>
      <left style="hair"/>
      <right>
        <color indexed="63"/>
      </right>
      <top/>
      <bottom>
        <color indexed="63"/>
      </bottom>
    </border>
    <border>
      <left style="hair"/>
      <right>
        <color indexed="63"/>
      </right>
      <top style="thin"/>
      <bottom>
        <color indexed="63"/>
      </bottom>
    </border>
    <border>
      <left>
        <color indexed="63"/>
      </left>
      <right style="hair"/>
      <top style="thin"/>
      <bottom>
        <color indexed="63"/>
      </bottom>
    </border>
    <border>
      <left style="hair"/>
      <right/>
      <top style="hair"/>
      <bottom/>
    </border>
    <border>
      <left style="hair"/>
      <right/>
      <top style="hair"/>
      <bottom style="thin"/>
    </border>
    <border>
      <left style="thin"/>
      <right style="hair"/>
      <top>
        <color indexed="63"/>
      </top>
      <bottom style="thin"/>
    </border>
    <border>
      <left style="hair"/>
      <right style="thin"/>
      <top/>
      <bottom style="thin"/>
    </border>
    <border>
      <left style="thin"/>
      <right style="thin"/>
      <top>
        <color indexed="63"/>
      </top>
      <bottom>
        <color indexed="63"/>
      </bottom>
    </border>
    <border>
      <left/>
      <right/>
      <top style="hair"/>
      <bottom/>
    </border>
    <border>
      <left/>
      <right style="thin"/>
      <top style="hair"/>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1" borderId="4" applyNumberFormat="0" applyAlignment="0" applyProtection="0"/>
    <xf numFmtId="0" fontId="6" fillId="0" borderId="0">
      <alignment/>
      <protection/>
    </xf>
    <xf numFmtId="0" fontId="7" fillId="0" borderId="0">
      <alignment/>
      <protection/>
    </xf>
    <xf numFmtId="0" fontId="87" fillId="0" borderId="0" applyNumberFormat="0" applyFill="0" applyBorder="0" applyAlignment="0" applyProtection="0"/>
    <xf numFmtId="0" fontId="88" fillId="32" borderId="0" applyNumberFormat="0" applyBorder="0" applyAlignment="0" applyProtection="0"/>
  </cellStyleXfs>
  <cellXfs count="509">
    <xf numFmtId="0" fontId="0" fillId="0" borderId="0" xfId="0" applyFont="1" applyAlignment="1">
      <alignment vertical="center"/>
    </xf>
    <xf numFmtId="0" fontId="6" fillId="0" borderId="10" xfId="62" applyBorder="1">
      <alignment/>
      <protection/>
    </xf>
    <xf numFmtId="0" fontId="6" fillId="0" borderId="0" xfId="62">
      <alignment/>
      <protection/>
    </xf>
    <xf numFmtId="49" fontId="10" fillId="0" borderId="10" xfId="62" applyNumberFormat="1" applyFont="1" applyBorder="1">
      <alignment/>
      <protection/>
    </xf>
    <xf numFmtId="49" fontId="11" fillId="0" borderId="10" xfId="62" applyNumberFormat="1" applyFont="1" applyBorder="1">
      <alignment/>
      <protection/>
    </xf>
    <xf numFmtId="49" fontId="6" fillId="0" borderId="10" xfId="62" applyNumberFormat="1" applyBorder="1">
      <alignment/>
      <protection/>
    </xf>
    <xf numFmtId="49" fontId="6" fillId="0" borderId="0" xfId="62" applyNumberFormat="1">
      <alignment/>
      <protection/>
    </xf>
    <xf numFmtId="49" fontId="10" fillId="0" borderId="10" xfId="62" applyNumberFormat="1" applyFont="1" applyBorder="1" applyAlignment="1">
      <alignment horizontal="center"/>
      <protection/>
    </xf>
    <xf numFmtId="49" fontId="10" fillId="0" borderId="0" xfId="62" applyNumberFormat="1" applyFont="1" applyAlignment="1">
      <alignment horizontal="center"/>
      <protection/>
    </xf>
    <xf numFmtId="49" fontId="10" fillId="0" borderId="10" xfId="62" applyNumberFormat="1" applyFont="1" applyBorder="1" applyAlignment="1">
      <alignment horizontal="centerContinuous"/>
      <protection/>
    </xf>
    <xf numFmtId="49" fontId="12" fillId="0" borderId="10" xfId="62" applyNumberFormat="1" applyFont="1" applyBorder="1">
      <alignment/>
      <protection/>
    </xf>
    <xf numFmtId="49" fontId="13" fillId="0" borderId="10" xfId="62" applyNumberFormat="1" applyFont="1" applyBorder="1">
      <alignment/>
      <protection/>
    </xf>
    <xf numFmtId="49" fontId="13" fillId="0" borderId="0" xfId="62" applyNumberFormat="1" applyFont="1">
      <alignment/>
      <protection/>
    </xf>
    <xf numFmtId="49" fontId="14" fillId="0" borderId="0" xfId="62" applyNumberFormat="1" applyFont="1">
      <alignment/>
      <protection/>
    </xf>
    <xf numFmtId="49" fontId="15" fillId="0" borderId="10" xfId="62" applyNumberFormat="1" applyFont="1" applyBorder="1">
      <alignment/>
      <protection/>
    </xf>
    <xf numFmtId="49" fontId="16" fillId="0" borderId="10" xfId="62" applyNumberFormat="1" applyFont="1" applyBorder="1" applyAlignment="1">
      <alignment horizontal="left"/>
      <protection/>
    </xf>
    <xf numFmtId="49" fontId="16" fillId="0" borderId="10" xfId="62" applyNumberFormat="1" applyFont="1" applyBorder="1">
      <alignment/>
      <protection/>
    </xf>
    <xf numFmtId="0" fontId="15" fillId="0" borderId="10" xfId="62" applyFont="1" applyBorder="1">
      <alignment/>
      <protection/>
    </xf>
    <xf numFmtId="49" fontId="12" fillId="0" borderId="0" xfId="62" applyNumberFormat="1" applyFont="1">
      <alignment/>
      <protection/>
    </xf>
    <xf numFmtId="49" fontId="15" fillId="0" borderId="0" xfId="62" applyNumberFormat="1" applyFont="1">
      <alignment/>
      <protection/>
    </xf>
    <xf numFmtId="0" fontId="15" fillId="0" borderId="0" xfId="62" applyFont="1">
      <alignment/>
      <protection/>
    </xf>
    <xf numFmtId="49" fontId="15" fillId="0" borderId="10" xfId="62" applyNumberFormat="1" applyFont="1" applyBorder="1" applyAlignment="1">
      <alignment horizontal="left"/>
      <protection/>
    </xf>
    <xf numFmtId="49" fontId="12" fillId="0" borderId="10" xfId="62" applyNumberFormat="1" applyFont="1" applyBorder="1" applyAlignment="1">
      <alignment horizontal="right"/>
      <protection/>
    </xf>
    <xf numFmtId="49" fontId="17" fillId="0" borderId="10" xfId="62" applyNumberFormat="1" applyFont="1" applyBorder="1">
      <alignment/>
      <protection/>
    </xf>
    <xf numFmtId="49" fontId="12" fillId="0" borderId="10" xfId="62" applyNumberFormat="1" applyFont="1" applyBorder="1" applyAlignment="1">
      <alignment horizontal="right" vertical="top"/>
      <protection/>
    </xf>
    <xf numFmtId="49" fontId="17" fillId="0" borderId="10" xfId="62" applyNumberFormat="1" applyFont="1" applyBorder="1" applyAlignment="1">
      <alignment vertical="top" wrapText="1"/>
      <protection/>
    </xf>
    <xf numFmtId="0" fontId="17" fillId="0" borderId="10" xfId="62" applyFont="1" applyBorder="1">
      <alignment/>
      <protection/>
    </xf>
    <xf numFmtId="0" fontId="15" fillId="0" borderId="10" xfId="62" applyFont="1" applyBorder="1" applyAlignment="1">
      <alignment horizontal="left"/>
      <protection/>
    </xf>
    <xf numFmtId="0" fontId="7" fillId="0" borderId="10" xfId="0" applyFont="1" applyBorder="1" applyAlignment="1">
      <alignment vertical="center"/>
    </xf>
    <xf numFmtId="0" fontId="18" fillId="0" borderId="0" xfId="0" applyFont="1" applyAlignment="1">
      <alignment vertical="center"/>
    </xf>
    <xf numFmtId="0" fontId="19" fillId="0" borderId="0" xfId="0" applyFont="1" applyAlignment="1">
      <alignment vertical="center"/>
    </xf>
    <xf numFmtId="0" fontId="6" fillId="0" borderId="11" xfId="0" applyFont="1" applyBorder="1" applyAlignment="1">
      <alignment horizontal="right"/>
    </xf>
    <xf numFmtId="176" fontId="7" fillId="0" borderId="12" xfId="0" applyNumberFormat="1" applyFont="1" applyBorder="1" applyAlignment="1">
      <alignment vertical="center"/>
    </xf>
    <xf numFmtId="177" fontId="7" fillId="0" borderId="13" xfId="0" applyNumberFormat="1" applyFont="1" applyBorder="1" applyAlignment="1">
      <alignment vertical="center"/>
    </xf>
    <xf numFmtId="176" fontId="22" fillId="0" borderId="12" xfId="0" applyNumberFormat="1" applyFont="1" applyBorder="1" applyAlignment="1">
      <alignment horizontal="centerContinuous" vertical="center"/>
    </xf>
    <xf numFmtId="0" fontId="15" fillId="0" borderId="14" xfId="0" applyFont="1" applyBorder="1" applyAlignment="1">
      <alignment horizontal="right" vertical="center"/>
    </xf>
    <xf numFmtId="176" fontId="22" fillId="0" borderId="15" xfId="0" applyNumberFormat="1" applyFont="1" applyBorder="1" applyAlignment="1">
      <alignment horizontal="centerContinuous" vertical="center"/>
    </xf>
    <xf numFmtId="177" fontId="14" fillId="0" borderId="16" xfId="0" applyNumberFormat="1" applyFont="1" applyBorder="1" applyAlignment="1">
      <alignment vertical="center"/>
    </xf>
    <xf numFmtId="0" fontId="7" fillId="0" borderId="14" xfId="0" applyFont="1" applyBorder="1" applyAlignment="1">
      <alignment vertical="center"/>
    </xf>
    <xf numFmtId="176" fontId="22" fillId="0" borderId="17" xfId="0" applyNumberFormat="1" applyFont="1" applyBorder="1" applyAlignment="1">
      <alignment horizontal="centerContinuous" vertical="center"/>
    </xf>
    <xf numFmtId="176" fontId="22" fillId="0" borderId="18" xfId="0" applyNumberFormat="1" applyFont="1" applyBorder="1" applyAlignment="1">
      <alignment horizontal="centerContinuous" vertical="center"/>
    </xf>
    <xf numFmtId="0" fontId="2" fillId="0" borderId="0" xfId="0" applyFont="1" applyAlignment="1">
      <alignment vertical="center"/>
    </xf>
    <xf numFmtId="0" fontId="24" fillId="0" borderId="0" xfId="0" applyFont="1" applyAlignment="1">
      <alignment vertical="center"/>
    </xf>
    <xf numFmtId="0" fontId="6" fillId="0" borderId="0" xfId="0" applyFont="1" applyAlignment="1">
      <alignment vertical="center"/>
    </xf>
    <xf numFmtId="0" fontId="25" fillId="0" borderId="0" xfId="0" applyFont="1" applyAlignment="1">
      <alignment vertical="center"/>
    </xf>
    <xf numFmtId="0" fontId="89" fillId="0" borderId="0" xfId="0" applyFont="1" applyAlignment="1">
      <alignment vertical="center"/>
    </xf>
    <xf numFmtId="0" fontId="90" fillId="0" borderId="0" xfId="0" applyFont="1" applyAlignment="1">
      <alignment vertical="center"/>
    </xf>
    <xf numFmtId="0" fontId="90" fillId="0" borderId="19" xfId="0" applyFont="1" applyBorder="1" applyAlignment="1">
      <alignment vertical="center"/>
    </xf>
    <xf numFmtId="0" fontId="91" fillId="0" borderId="19" xfId="0" applyFont="1" applyBorder="1" applyAlignment="1">
      <alignment vertical="center"/>
    </xf>
    <xf numFmtId="0" fontId="90" fillId="0" borderId="19" xfId="0" applyFont="1" applyBorder="1" applyAlignment="1">
      <alignment horizontal="center" vertical="center"/>
    </xf>
    <xf numFmtId="0" fontId="91" fillId="0" borderId="19" xfId="0" applyFont="1" applyBorder="1" applyAlignment="1">
      <alignment vertical="center" wrapText="1"/>
    </xf>
    <xf numFmtId="0" fontId="27" fillId="0" borderId="19" xfId="0" applyFont="1" applyBorder="1" applyAlignment="1">
      <alignment vertical="center" wrapText="1"/>
    </xf>
    <xf numFmtId="0" fontId="14" fillId="0" borderId="0" xfId="0" applyFont="1" applyAlignment="1">
      <alignment vertical="center"/>
    </xf>
    <xf numFmtId="0" fontId="29" fillId="0" borderId="0" xfId="0" applyFont="1" applyAlignment="1">
      <alignment vertical="center"/>
    </xf>
    <xf numFmtId="0" fontId="7" fillId="0" borderId="20" xfId="0" applyFont="1" applyBorder="1" applyAlignment="1">
      <alignment vertical="center"/>
    </xf>
    <xf numFmtId="0" fontId="30" fillId="0" borderId="20" xfId="0" applyFont="1" applyBorder="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0" xfId="0" applyFont="1" applyAlignment="1">
      <alignment vertical="center"/>
    </xf>
    <xf numFmtId="0" fontId="7" fillId="0" borderId="23" xfId="0" applyFont="1" applyBorder="1" applyAlignment="1">
      <alignment vertical="center"/>
    </xf>
    <xf numFmtId="0" fontId="15" fillId="33" borderId="19" xfId="0" applyFont="1" applyFill="1" applyBorder="1" applyAlignment="1">
      <alignment vertical="center"/>
    </xf>
    <xf numFmtId="0" fontId="6" fillId="0" borderId="24" xfId="0" applyFont="1" applyBorder="1" applyAlignment="1">
      <alignment vertical="center"/>
    </xf>
    <xf numFmtId="0" fontId="6" fillId="0" borderId="25" xfId="0" applyFont="1" applyBorder="1" applyAlignment="1">
      <alignment/>
    </xf>
    <xf numFmtId="0" fontId="7" fillId="0" borderId="25" xfId="0" applyFont="1" applyBorder="1" applyAlignment="1">
      <alignment vertical="center"/>
    </xf>
    <xf numFmtId="0" fontId="7" fillId="0" borderId="26" xfId="0" applyFont="1" applyBorder="1" applyAlignment="1">
      <alignment vertical="center"/>
    </xf>
    <xf numFmtId="0" fontId="6" fillId="0" borderId="27" xfId="0" applyFont="1" applyBorder="1" applyAlignment="1">
      <alignment vertical="center"/>
    </xf>
    <xf numFmtId="0" fontId="7" fillId="0" borderId="28" xfId="0" applyFont="1" applyBorder="1" applyAlignment="1">
      <alignment vertical="center"/>
    </xf>
    <xf numFmtId="0" fontId="7" fillId="0" borderId="25" xfId="0" applyFont="1" applyBorder="1" applyAlignment="1" applyProtection="1">
      <alignment vertical="center"/>
      <protection hidden="1"/>
    </xf>
    <xf numFmtId="0" fontId="15" fillId="33" borderId="19" xfId="0" applyFont="1" applyFill="1" applyBorder="1" applyAlignment="1">
      <alignment vertical="center" wrapText="1"/>
    </xf>
    <xf numFmtId="0" fontId="6" fillId="0" borderId="20" xfId="0" applyFont="1" applyBorder="1" applyAlignment="1">
      <alignment/>
    </xf>
    <xf numFmtId="0" fontId="14" fillId="33" borderId="19" xfId="0" applyFont="1" applyFill="1" applyBorder="1" applyAlignment="1">
      <alignment horizontal="left" vertical="center"/>
    </xf>
    <xf numFmtId="0" fontId="6" fillId="33" borderId="29" xfId="0" applyFont="1" applyFill="1" applyBorder="1" applyAlignment="1">
      <alignment vertical="center"/>
    </xf>
    <xf numFmtId="0" fontId="7" fillId="0" borderId="30" xfId="0" applyFont="1" applyBorder="1" applyAlignment="1">
      <alignment vertical="center"/>
    </xf>
    <xf numFmtId="0" fontId="31" fillId="0" borderId="19" xfId="0" applyFont="1" applyBorder="1" applyAlignment="1" applyProtection="1">
      <alignment horizontal="left" vertical="center" indent="1"/>
      <protection locked="0"/>
    </xf>
    <xf numFmtId="0" fontId="6" fillId="33" borderId="31" xfId="0" applyFont="1" applyFill="1" applyBorder="1" applyAlignment="1">
      <alignment vertical="center"/>
    </xf>
    <xf numFmtId="38" fontId="7" fillId="0" borderId="32" xfId="0" applyNumberFormat="1" applyFont="1" applyBorder="1" applyAlignment="1" applyProtection="1">
      <alignment vertical="center"/>
      <protection hidden="1"/>
    </xf>
    <xf numFmtId="0" fontId="6" fillId="33" borderId="14" xfId="0" applyFont="1" applyFill="1" applyBorder="1" applyAlignment="1">
      <alignment vertical="center"/>
    </xf>
    <xf numFmtId="38" fontId="7" fillId="0" borderId="33" xfId="0" applyNumberFormat="1" applyFont="1" applyBorder="1" applyAlignment="1" applyProtection="1">
      <alignment vertical="center"/>
      <protection hidden="1"/>
    </xf>
    <xf numFmtId="0" fontId="15" fillId="0" borderId="30" xfId="0" applyFont="1" applyBorder="1" applyAlignment="1">
      <alignment vertical="top" wrapText="1"/>
    </xf>
    <xf numFmtId="49" fontId="31" fillId="0" borderId="19" xfId="0" applyNumberFormat="1" applyFont="1" applyBorder="1" applyAlignment="1" applyProtection="1">
      <alignment horizontal="left" vertical="center" indent="1"/>
      <protection locked="0"/>
    </xf>
    <xf numFmtId="38" fontId="7" fillId="0" borderId="0" xfId="0" applyNumberFormat="1" applyFont="1" applyAlignment="1" applyProtection="1">
      <alignment vertical="center"/>
      <protection hidden="1"/>
    </xf>
    <xf numFmtId="0" fontId="15" fillId="0" borderId="25" xfId="0" applyFont="1" applyBorder="1" applyAlignment="1">
      <alignment horizontal="left" vertical="top" wrapText="1"/>
    </xf>
    <xf numFmtId="0" fontId="7" fillId="0" borderId="11" xfId="0" applyFont="1" applyBorder="1" applyAlignment="1">
      <alignment vertical="center"/>
    </xf>
    <xf numFmtId="0" fontId="15" fillId="0" borderId="20" xfId="0" applyFont="1" applyBorder="1" applyAlignment="1">
      <alignment horizontal="left" vertical="top" wrapText="1"/>
    </xf>
    <xf numFmtId="0" fontId="6" fillId="0" borderId="0" xfId="0" applyFont="1" applyAlignment="1">
      <alignment horizontal="right"/>
    </xf>
    <xf numFmtId="0" fontId="6" fillId="33" borderId="34" xfId="0" applyFont="1" applyFill="1" applyBorder="1" applyAlignment="1">
      <alignment vertical="center"/>
    </xf>
    <xf numFmtId="0" fontId="6" fillId="33" borderId="35" xfId="0" applyFont="1" applyFill="1" applyBorder="1" applyAlignment="1">
      <alignment vertical="center"/>
    </xf>
    <xf numFmtId="0" fontId="6" fillId="33" borderId="36" xfId="0" applyFont="1" applyFill="1" applyBorder="1" applyAlignment="1">
      <alignment vertical="center"/>
    </xf>
    <xf numFmtId="0" fontId="6" fillId="33" borderId="37" xfId="0" applyFont="1" applyFill="1" applyBorder="1" applyAlignment="1">
      <alignment vertical="center"/>
    </xf>
    <xf numFmtId="0" fontId="6" fillId="33" borderId="38" xfId="0" applyFont="1" applyFill="1" applyBorder="1" applyAlignment="1">
      <alignment vertical="center"/>
    </xf>
    <xf numFmtId="38" fontId="7" fillId="0" borderId="39" xfId="0" applyNumberFormat="1" applyFont="1" applyBorder="1" applyAlignment="1" applyProtection="1">
      <alignment vertical="center"/>
      <protection hidden="1"/>
    </xf>
    <xf numFmtId="38" fontId="7" fillId="0" borderId="40" xfId="0" applyNumberFormat="1" applyFont="1" applyBorder="1" applyAlignment="1" applyProtection="1">
      <alignment vertical="center"/>
      <protection hidden="1"/>
    </xf>
    <xf numFmtId="38" fontId="7" fillId="0" borderId="41" xfId="0" applyNumberFormat="1" applyFont="1" applyBorder="1" applyAlignment="1" applyProtection="1">
      <alignment vertical="center"/>
      <protection hidden="1"/>
    </xf>
    <xf numFmtId="0" fontId="6" fillId="33" borderId="42" xfId="0" applyFont="1" applyFill="1" applyBorder="1" applyAlignment="1">
      <alignment vertical="center"/>
    </xf>
    <xf numFmtId="38" fontId="7" fillId="0" borderId="43" xfId="0" applyNumberFormat="1" applyFont="1" applyBorder="1" applyAlignment="1" applyProtection="1">
      <alignment vertical="center"/>
      <protection hidden="1"/>
    </xf>
    <xf numFmtId="38" fontId="7" fillId="0" borderId="44" xfId="0" applyNumberFormat="1" applyFont="1" applyBorder="1" applyAlignment="1" applyProtection="1">
      <alignment vertical="center"/>
      <protection hidden="1"/>
    </xf>
    <xf numFmtId="38" fontId="7" fillId="0" borderId="45" xfId="0" applyNumberFormat="1" applyFont="1" applyBorder="1" applyAlignment="1" applyProtection="1">
      <alignment vertical="center"/>
      <protection hidden="1"/>
    </xf>
    <xf numFmtId="0" fontId="15" fillId="0" borderId="46" xfId="0" applyFont="1" applyBorder="1" applyAlignment="1">
      <alignment vertical="center"/>
    </xf>
    <xf numFmtId="0" fontId="7" fillId="0" borderId="46" xfId="0" applyFont="1" applyBorder="1" applyAlignment="1">
      <alignment vertical="top" wrapText="1"/>
    </xf>
    <xf numFmtId="0" fontId="7" fillId="0" borderId="46" xfId="0" applyFont="1" applyBorder="1" applyAlignment="1">
      <alignment vertical="center"/>
    </xf>
    <xf numFmtId="0" fontId="32" fillId="0" borderId="22" xfId="0" applyFont="1" applyBorder="1" applyAlignment="1">
      <alignment vertical="center"/>
    </xf>
    <xf numFmtId="0" fontId="5" fillId="0" borderId="0" xfId="0" applyFont="1" applyAlignment="1">
      <alignment horizontal="right" vertical="center"/>
    </xf>
    <xf numFmtId="0" fontId="6" fillId="0" borderId="47" xfId="0" applyFont="1" applyBorder="1" applyAlignment="1">
      <alignment vertical="center"/>
    </xf>
    <xf numFmtId="0" fontId="7" fillId="0" borderId="47" xfId="0" applyFont="1" applyBorder="1" applyAlignment="1">
      <alignment vertical="center"/>
    </xf>
    <xf numFmtId="0" fontId="7" fillId="0" borderId="24" xfId="0" applyFont="1" applyBorder="1" applyAlignment="1">
      <alignment vertical="center"/>
    </xf>
    <xf numFmtId="38" fontId="32" fillId="0" borderId="0" xfId="51" applyFont="1" applyBorder="1" applyAlignment="1" applyProtection="1">
      <alignment vertical="center"/>
      <protection hidden="1"/>
    </xf>
    <xf numFmtId="0" fontId="15" fillId="0" borderId="0" xfId="0" applyFont="1" applyAlignment="1" applyProtection="1">
      <alignment vertical="center"/>
      <protection hidden="1"/>
    </xf>
    <xf numFmtId="0" fontId="6" fillId="33" borderId="48" xfId="0" applyFont="1" applyFill="1" applyBorder="1" applyAlignment="1">
      <alignment horizontal="center" vertical="center"/>
    </xf>
    <xf numFmtId="0" fontId="6" fillId="34" borderId="0" xfId="0" applyFont="1" applyFill="1" applyAlignment="1">
      <alignment vertical="center"/>
    </xf>
    <xf numFmtId="38" fontId="15" fillId="0" borderId="49" xfId="51" applyFont="1" applyBorder="1" applyAlignment="1" applyProtection="1">
      <alignment horizontal="right" vertical="center"/>
      <protection hidden="1"/>
    </xf>
    <xf numFmtId="38" fontId="15" fillId="0" borderId="0" xfId="51" applyFont="1" applyBorder="1" applyAlignment="1" applyProtection="1">
      <alignment vertical="center"/>
      <protection hidden="1"/>
    </xf>
    <xf numFmtId="38" fontId="15" fillId="0" borderId="50" xfId="51" applyFont="1" applyBorder="1" applyAlignment="1" applyProtection="1">
      <alignment horizontal="right" vertical="center"/>
      <protection hidden="1"/>
    </xf>
    <xf numFmtId="38" fontId="15" fillId="0" borderId="51" xfId="51" applyFont="1" applyBorder="1" applyAlignment="1" applyProtection="1">
      <alignment horizontal="right" vertical="center"/>
      <protection hidden="1"/>
    </xf>
    <xf numFmtId="0" fontId="7" fillId="0" borderId="52" xfId="0" applyFont="1" applyBorder="1" applyAlignment="1">
      <alignment vertical="center"/>
    </xf>
    <xf numFmtId="0" fontId="7" fillId="0" borderId="53" xfId="0" applyFont="1" applyBorder="1" applyAlignment="1">
      <alignment vertical="center"/>
    </xf>
    <xf numFmtId="0" fontId="33" fillId="0" borderId="0" xfId="0" applyFont="1" applyAlignment="1">
      <alignment vertical="center"/>
    </xf>
    <xf numFmtId="0" fontId="22" fillId="0" borderId="0" xfId="0" applyFont="1" applyAlignment="1">
      <alignment vertical="center"/>
    </xf>
    <xf numFmtId="0" fontId="21" fillId="33" borderId="54" xfId="0" applyFont="1" applyFill="1" applyBorder="1" applyAlignment="1">
      <alignment vertical="center"/>
    </xf>
    <xf numFmtId="0" fontId="21" fillId="33" borderId="12" xfId="0" applyFont="1" applyFill="1" applyBorder="1" applyAlignment="1">
      <alignment vertical="center"/>
    </xf>
    <xf numFmtId="0" fontId="21" fillId="33" borderId="13" xfId="0" applyFont="1" applyFill="1" applyBorder="1" applyAlignment="1">
      <alignment vertical="center"/>
    </xf>
    <xf numFmtId="0" fontId="21" fillId="33" borderId="55" xfId="0" applyFont="1" applyFill="1" applyBorder="1" applyAlignment="1">
      <alignment vertical="center"/>
    </xf>
    <xf numFmtId="0" fontId="21" fillId="0" borderId="0" xfId="0" applyFont="1" applyAlignment="1">
      <alignment vertical="center"/>
    </xf>
    <xf numFmtId="0" fontId="21" fillId="33" borderId="56" xfId="0" applyFont="1" applyFill="1" applyBorder="1" applyAlignment="1">
      <alignment vertical="center"/>
    </xf>
    <xf numFmtId="0" fontId="21" fillId="33" borderId="17" xfId="0" applyFont="1" applyFill="1" applyBorder="1" applyAlignment="1">
      <alignment vertical="center"/>
    </xf>
    <xf numFmtId="0" fontId="21" fillId="33" borderId="51" xfId="0" applyFont="1" applyFill="1" applyBorder="1" applyAlignment="1">
      <alignment vertical="center"/>
    </xf>
    <xf numFmtId="0" fontId="21" fillId="33" borderId="57" xfId="0" applyFont="1" applyFill="1" applyBorder="1" applyAlignment="1">
      <alignment vertical="center"/>
    </xf>
    <xf numFmtId="0" fontId="21" fillId="33" borderId="50" xfId="0" applyFont="1" applyFill="1" applyBorder="1" applyAlignment="1">
      <alignment vertical="center"/>
    </xf>
    <xf numFmtId="0" fontId="21" fillId="0" borderId="58" xfId="0" applyFont="1" applyBorder="1" applyAlignment="1">
      <alignment vertical="center"/>
    </xf>
    <xf numFmtId="38" fontId="21" fillId="0" borderId="12" xfId="51" applyFont="1" applyBorder="1" applyAlignment="1">
      <alignment vertical="center"/>
    </xf>
    <xf numFmtId="38" fontId="21" fillId="0" borderId="59" xfId="51" applyFont="1" applyBorder="1" applyAlignment="1">
      <alignment vertical="center"/>
    </xf>
    <xf numFmtId="38" fontId="21" fillId="0" borderId="60" xfId="51" applyFont="1" applyBorder="1" applyAlignment="1">
      <alignment vertical="center"/>
    </xf>
    <xf numFmtId="38" fontId="21" fillId="0" borderId="61" xfId="51" applyFont="1" applyBorder="1" applyAlignment="1">
      <alignment vertical="center"/>
    </xf>
    <xf numFmtId="38" fontId="21" fillId="0" borderId="62" xfId="51" applyFont="1" applyBorder="1" applyAlignment="1">
      <alignment vertical="center"/>
    </xf>
    <xf numFmtId="38" fontId="21" fillId="0" borderId="63" xfId="51" applyFont="1" applyBorder="1" applyAlignment="1">
      <alignment vertical="center"/>
    </xf>
    <xf numFmtId="0" fontId="21" fillId="0" borderId="64" xfId="0" applyFont="1" applyBorder="1" applyAlignment="1">
      <alignment vertical="center"/>
    </xf>
    <xf numFmtId="0" fontId="21" fillId="0" borderId="59" xfId="0" applyFont="1" applyBorder="1" applyAlignment="1">
      <alignment vertical="center"/>
    </xf>
    <xf numFmtId="0" fontId="21" fillId="0" borderId="31" xfId="0" applyFont="1" applyBorder="1" applyAlignment="1">
      <alignment vertical="center"/>
    </xf>
    <xf numFmtId="38" fontId="21" fillId="0" borderId="65" xfId="51" applyFont="1" applyBorder="1" applyAlignment="1">
      <alignment vertical="center"/>
    </xf>
    <xf numFmtId="38" fontId="21" fillId="0" borderId="49" xfId="51" applyFont="1" applyBorder="1" applyAlignment="1">
      <alignment vertical="center"/>
    </xf>
    <xf numFmtId="38" fontId="21" fillId="0" borderId="66" xfId="51" applyFont="1" applyBorder="1" applyAlignment="1">
      <alignment vertical="center"/>
    </xf>
    <xf numFmtId="38" fontId="21" fillId="0" borderId="67" xfId="51" applyFont="1" applyBorder="1" applyAlignment="1">
      <alignment vertical="center"/>
    </xf>
    <xf numFmtId="0" fontId="21" fillId="0" borderId="68" xfId="0" applyFont="1" applyBorder="1" applyAlignment="1">
      <alignment vertical="center"/>
    </xf>
    <xf numFmtId="0" fontId="21" fillId="0" borderId="49" xfId="0" applyFont="1" applyBorder="1" applyAlignment="1">
      <alignment vertical="center"/>
    </xf>
    <xf numFmtId="38" fontId="14" fillId="0" borderId="65" xfId="51" applyFont="1" applyBorder="1" applyAlignment="1">
      <alignment vertical="center"/>
    </xf>
    <xf numFmtId="38" fontId="21" fillId="0" borderId="69" xfId="51" applyFont="1" applyBorder="1" applyAlignment="1">
      <alignment vertical="center"/>
    </xf>
    <xf numFmtId="38" fontId="21" fillId="0" borderId="70" xfId="51" applyFont="1" applyBorder="1" applyAlignment="1">
      <alignment vertical="center"/>
    </xf>
    <xf numFmtId="0" fontId="21" fillId="0" borderId="70" xfId="0" applyFont="1" applyBorder="1" applyAlignment="1">
      <alignment vertical="center"/>
    </xf>
    <xf numFmtId="0" fontId="21" fillId="33" borderId="19" xfId="0" applyFont="1" applyFill="1" applyBorder="1" applyAlignment="1">
      <alignment vertical="center"/>
    </xf>
    <xf numFmtId="38" fontId="21" fillId="33" borderId="71" xfId="51" applyFont="1" applyFill="1" applyBorder="1" applyAlignment="1">
      <alignment vertical="center"/>
    </xf>
    <xf numFmtId="38" fontId="21" fillId="33" borderId="48" xfId="51" applyFont="1" applyFill="1" applyBorder="1" applyAlignment="1">
      <alignment vertical="center"/>
    </xf>
    <xf numFmtId="0" fontId="21" fillId="33" borderId="71" xfId="0" applyFont="1" applyFill="1" applyBorder="1" applyAlignment="1">
      <alignment vertical="center"/>
    </xf>
    <xf numFmtId="0" fontId="21" fillId="33" borderId="48" xfId="0" applyFont="1" applyFill="1" applyBorder="1" applyAlignment="1">
      <alignment vertical="center"/>
    </xf>
    <xf numFmtId="0" fontId="22" fillId="0" borderId="0" xfId="0" applyFont="1" applyAlignment="1">
      <alignment horizontal="right" vertical="center"/>
    </xf>
    <xf numFmtId="0" fontId="21" fillId="33" borderId="72" xfId="0" applyFont="1" applyFill="1" applyBorder="1" applyAlignment="1">
      <alignment vertical="center"/>
    </xf>
    <xf numFmtId="38" fontId="21" fillId="0" borderId="64" xfId="51" applyFont="1" applyBorder="1" applyAlignment="1">
      <alignment vertical="center"/>
    </xf>
    <xf numFmtId="38" fontId="21" fillId="0" borderId="73" xfId="51" applyFont="1" applyBorder="1" applyAlignment="1">
      <alignment vertical="center"/>
    </xf>
    <xf numFmtId="0" fontId="21" fillId="0" borderId="31" xfId="0" applyFont="1" applyBorder="1" applyAlignment="1">
      <alignment vertical="center" shrinkToFit="1"/>
    </xf>
    <xf numFmtId="38" fontId="21" fillId="0" borderId="68" xfId="51" applyFont="1" applyBorder="1" applyAlignment="1">
      <alignment vertical="center"/>
    </xf>
    <xf numFmtId="38" fontId="21" fillId="0" borderId="57" xfId="51" applyFont="1" applyBorder="1" applyAlignment="1">
      <alignment vertical="center"/>
    </xf>
    <xf numFmtId="0" fontId="34" fillId="0" borderId="0" xfId="43" applyFont="1" applyAlignment="1" applyProtection="1">
      <alignment vertical="center"/>
      <protection/>
    </xf>
    <xf numFmtId="0" fontId="14" fillId="33" borderId="71" xfId="0" applyFont="1" applyFill="1" applyBorder="1" applyAlignment="1">
      <alignment horizontal="centerContinuous" vertical="center" shrinkToFit="1"/>
    </xf>
    <xf numFmtId="0" fontId="14" fillId="33" borderId="29" xfId="0" applyFont="1" applyFill="1" applyBorder="1" applyAlignment="1">
      <alignment horizontal="centerContinuous" vertical="center"/>
    </xf>
    <xf numFmtId="0" fontId="14" fillId="33" borderId="71" xfId="0" applyFont="1" applyFill="1" applyBorder="1" applyAlignment="1">
      <alignment horizontal="centerContinuous" vertical="center"/>
    </xf>
    <xf numFmtId="0" fontId="14" fillId="33" borderId="29" xfId="0" applyFont="1" applyFill="1" applyBorder="1" applyAlignment="1">
      <alignment horizontal="centerContinuous" vertical="center" shrinkToFit="1"/>
    </xf>
    <xf numFmtId="0" fontId="14" fillId="33" borderId="19" xfId="0" applyFont="1" applyFill="1" applyBorder="1" applyAlignment="1">
      <alignment horizontal="centerContinuous" vertical="center" shrinkToFit="1"/>
    </xf>
    <xf numFmtId="0" fontId="14" fillId="33" borderId="74" xfId="0" applyFont="1" applyFill="1" applyBorder="1" applyAlignment="1">
      <alignment horizontal="centerContinuous" vertical="center"/>
    </xf>
    <xf numFmtId="0" fontId="14" fillId="33" borderId="74" xfId="0" applyFont="1" applyFill="1" applyBorder="1" applyAlignment="1">
      <alignment horizontal="centerContinuous" vertical="center" shrinkToFit="1"/>
    </xf>
    <xf numFmtId="0" fontId="14" fillId="33" borderId="19" xfId="0" applyFont="1" applyFill="1" applyBorder="1" applyAlignment="1">
      <alignment horizontal="centerContinuous" vertical="center"/>
    </xf>
    <xf numFmtId="0" fontId="35" fillId="0" borderId="71" xfId="0" applyFont="1" applyBorder="1" applyAlignment="1" applyProtection="1">
      <alignment horizontal="centerContinuous" vertical="center" shrinkToFit="1"/>
      <protection hidden="1"/>
    </xf>
    <xf numFmtId="178" fontId="35" fillId="0" borderId="19" xfId="0" applyNumberFormat="1" applyFont="1" applyBorder="1" applyAlignment="1" applyProtection="1">
      <alignment horizontal="center" vertical="center" shrinkToFit="1"/>
      <protection hidden="1"/>
    </xf>
    <xf numFmtId="178" fontId="35" fillId="0" borderId="71" xfId="0" applyNumberFormat="1" applyFont="1" applyBorder="1" applyAlignment="1" applyProtection="1">
      <alignment horizontal="centerContinuous" vertical="center" shrinkToFit="1"/>
      <protection hidden="1"/>
    </xf>
    <xf numFmtId="0" fontId="35" fillId="0" borderId="74" xfId="0" applyFont="1" applyBorder="1" applyAlignment="1" applyProtection="1">
      <alignment horizontal="centerContinuous" vertical="center"/>
      <protection hidden="1"/>
    </xf>
    <xf numFmtId="0" fontId="35" fillId="0" borderId="29" xfId="0" applyFont="1" applyBorder="1" applyAlignment="1" applyProtection="1">
      <alignment horizontal="centerContinuous" vertical="center" shrinkToFit="1"/>
      <protection hidden="1"/>
    </xf>
    <xf numFmtId="0" fontId="35" fillId="0" borderId="74" xfId="0" applyFont="1" applyBorder="1" applyAlignment="1" applyProtection="1">
      <alignment horizontal="centerContinuous" vertical="center" shrinkToFit="1"/>
      <protection hidden="1"/>
    </xf>
    <xf numFmtId="0" fontId="35" fillId="0" borderId="29" xfId="0" applyFont="1" applyBorder="1" applyAlignment="1" applyProtection="1">
      <alignment horizontal="centerContinuous" vertical="center"/>
      <protection hidden="1"/>
    </xf>
    <xf numFmtId="178" fontId="2" fillId="0" borderId="19" xfId="0" applyNumberFormat="1" applyFont="1" applyBorder="1" applyAlignment="1" applyProtection="1">
      <alignment vertical="center" wrapText="1"/>
      <protection hidden="1"/>
    </xf>
    <xf numFmtId="178" fontId="2" fillId="0" borderId="0" xfId="0" applyNumberFormat="1" applyFont="1" applyAlignment="1">
      <alignment horizontal="right" vertical="center"/>
    </xf>
    <xf numFmtId="0" fontId="37" fillId="0" borderId="0" xfId="0" applyFont="1" applyAlignment="1">
      <alignment horizontal="right"/>
    </xf>
    <xf numFmtId="0" fontId="14" fillId="33" borderId="12" xfId="0" applyFont="1" applyFill="1" applyBorder="1" applyAlignment="1" quotePrefix="1">
      <alignment horizontal="centerContinuous" vertical="center" shrinkToFit="1"/>
    </xf>
    <xf numFmtId="0" fontId="14" fillId="33" borderId="55" xfId="0" applyFont="1" applyFill="1" applyBorder="1" applyAlignment="1">
      <alignment horizontal="centerContinuous" vertical="center"/>
    </xf>
    <xf numFmtId="0" fontId="14" fillId="33" borderId="13" xfId="0" applyFont="1" applyFill="1" applyBorder="1" applyAlignment="1">
      <alignment horizontal="centerContinuous" vertical="center"/>
    </xf>
    <xf numFmtId="0" fontId="14" fillId="33" borderId="12" xfId="0" applyFont="1" applyFill="1" applyBorder="1" applyAlignment="1">
      <alignment horizontal="centerContinuous" vertical="center" shrinkToFit="1"/>
    </xf>
    <xf numFmtId="0" fontId="14" fillId="33" borderId="75" xfId="0" applyFont="1" applyFill="1" applyBorder="1" applyAlignment="1">
      <alignment horizontal="center" vertical="center" shrinkToFit="1"/>
    </xf>
    <xf numFmtId="0" fontId="14" fillId="33" borderId="76" xfId="0" applyFont="1" applyFill="1" applyBorder="1" applyAlignment="1">
      <alignment horizontal="center" vertical="center"/>
    </xf>
    <xf numFmtId="0" fontId="14" fillId="33" borderId="48" xfId="0" applyFont="1" applyFill="1" applyBorder="1" applyAlignment="1">
      <alignment horizontal="center" vertical="center"/>
    </xf>
    <xf numFmtId="0" fontId="14" fillId="0" borderId="64" xfId="0" applyFont="1" applyBorder="1" applyAlignment="1">
      <alignment vertical="center" shrinkToFit="1"/>
    </xf>
    <xf numFmtId="38" fontId="14" fillId="0" borderId="77" xfId="51" applyFont="1" applyBorder="1" applyAlignment="1">
      <alignment vertical="center"/>
    </xf>
    <xf numFmtId="38" fontId="14" fillId="0" borderId="63" xfId="51" applyFont="1" applyBorder="1" applyAlignment="1" applyProtection="1">
      <alignment vertical="center"/>
      <protection locked="0"/>
    </xf>
    <xf numFmtId="0" fontId="14" fillId="0" borderId="62" xfId="0" applyFont="1" applyBorder="1" applyAlignment="1">
      <alignment vertical="center" shrinkToFit="1"/>
    </xf>
    <xf numFmtId="38" fontId="14" fillId="0" borderId="40" xfId="51" applyFont="1" applyBorder="1" applyAlignment="1">
      <alignment vertical="center"/>
    </xf>
    <xf numFmtId="38" fontId="14" fillId="0" borderId="78" xfId="51" applyFont="1" applyBorder="1" applyAlignment="1" applyProtection="1">
      <alignment vertical="center"/>
      <protection locked="0"/>
    </xf>
    <xf numFmtId="0" fontId="6" fillId="0" borderId="62" xfId="0" applyFont="1" applyBorder="1" applyAlignment="1">
      <alignment vertical="center" shrinkToFit="1"/>
    </xf>
    <xf numFmtId="0" fontId="14" fillId="0" borderId="62" xfId="0" applyFont="1" applyBorder="1" applyAlignment="1">
      <alignment vertical="top" shrinkToFit="1"/>
    </xf>
    <xf numFmtId="0" fontId="14" fillId="0" borderId="65" xfId="0" applyFont="1" applyBorder="1" applyAlignment="1">
      <alignment vertical="center" shrinkToFit="1"/>
    </xf>
    <xf numFmtId="38" fontId="14" fillId="0" borderId="79" xfId="51" applyFont="1" applyBorder="1" applyAlignment="1">
      <alignment vertical="center"/>
    </xf>
    <xf numFmtId="38" fontId="14" fillId="0" borderId="49" xfId="51" applyFont="1" applyBorder="1" applyAlignment="1" applyProtection="1">
      <alignment vertical="center"/>
      <protection locked="0"/>
    </xf>
    <xf numFmtId="38" fontId="38" fillId="0" borderId="79" xfId="51" applyFont="1" applyBorder="1" applyAlignment="1">
      <alignment vertical="center"/>
    </xf>
    <xf numFmtId="0" fontId="14" fillId="0" borderId="15" xfId="0" applyFont="1" applyBorder="1" applyAlignment="1">
      <alignment vertical="center" shrinkToFit="1"/>
    </xf>
    <xf numFmtId="38" fontId="14" fillId="0" borderId="80" xfId="51" applyFont="1" applyBorder="1" applyAlignment="1">
      <alignment vertical="center"/>
    </xf>
    <xf numFmtId="38" fontId="14" fillId="0" borderId="81" xfId="51" applyFont="1" applyBorder="1" applyAlignment="1" applyProtection="1">
      <alignment vertical="center"/>
      <protection locked="0"/>
    </xf>
    <xf numFmtId="0" fontId="14" fillId="33" borderId="75" xfId="0" applyFont="1" applyFill="1" applyBorder="1" applyAlignment="1">
      <alignment horizontal="left" vertical="center" shrinkToFit="1"/>
    </xf>
    <xf numFmtId="38" fontId="14" fillId="33" borderId="76" xfId="51" applyFont="1" applyFill="1" applyBorder="1" applyAlignment="1" applyProtection="1">
      <alignment vertical="center"/>
      <protection hidden="1"/>
    </xf>
    <xf numFmtId="38" fontId="14" fillId="33" borderId="48" xfId="51" applyFont="1" applyFill="1" applyBorder="1" applyAlignment="1" applyProtection="1">
      <alignment vertical="center"/>
      <protection hidden="1"/>
    </xf>
    <xf numFmtId="38" fontId="14" fillId="33" borderId="75" xfId="51" applyFont="1" applyFill="1" applyBorder="1" applyAlignment="1">
      <alignment horizontal="left" vertical="center" shrinkToFit="1"/>
    </xf>
    <xf numFmtId="0" fontId="14" fillId="0" borderId="0" xfId="0" applyFont="1" applyAlignment="1">
      <alignment vertical="center" shrinkToFit="1"/>
    </xf>
    <xf numFmtId="38" fontId="14" fillId="0" borderId="0" xfId="51" applyFont="1" applyAlignment="1">
      <alignment vertical="center"/>
    </xf>
    <xf numFmtId="38" fontId="14" fillId="0" borderId="0" xfId="51" applyFont="1" applyAlignment="1">
      <alignment vertical="center" shrinkToFit="1"/>
    </xf>
    <xf numFmtId="0" fontId="14" fillId="0" borderId="75" xfId="0" applyFont="1" applyBorder="1" applyAlignment="1">
      <alignment horizontal="left" vertical="center" shrinkToFit="1"/>
    </xf>
    <xf numFmtId="38" fontId="14" fillId="0" borderId="76" xfId="51" applyFont="1" applyBorder="1" applyAlignment="1" applyProtection="1">
      <alignment vertical="center"/>
      <protection hidden="1"/>
    </xf>
    <xf numFmtId="38" fontId="14" fillId="0" borderId="48" xfId="51" applyFont="1" applyBorder="1" applyAlignment="1" applyProtection="1">
      <alignment vertical="center"/>
      <protection hidden="1"/>
    </xf>
    <xf numFmtId="38" fontId="4" fillId="0" borderId="0" xfId="51" applyFont="1" applyAlignment="1">
      <alignment vertical="center"/>
    </xf>
    <xf numFmtId="0" fontId="92" fillId="0" borderId="0" xfId="0" applyFont="1" applyAlignment="1">
      <alignment vertical="center"/>
    </xf>
    <xf numFmtId="179" fontId="6" fillId="0" borderId="11" xfId="0" applyNumberFormat="1" applyFont="1" applyBorder="1" applyAlignment="1">
      <alignment horizontal="right"/>
    </xf>
    <xf numFmtId="0" fontId="14" fillId="0" borderId="73" xfId="0" applyFont="1" applyBorder="1" applyAlignment="1">
      <alignment vertical="center" shrinkToFit="1"/>
    </xf>
    <xf numFmtId="38" fontId="14" fillId="0" borderId="59" xfId="51" applyFont="1" applyBorder="1" applyAlignment="1" applyProtection="1">
      <alignment vertical="center"/>
      <protection locked="0"/>
    </xf>
    <xf numFmtId="0" fontId="14" fillId="0" borderId="82" xfId="0" applyFont="1" applyBorder="1" applyAlignment="1">
      <alignment vertical="center" shrinkToFit="1"/>
    </xf>
    <xf numFmtId="0" fontId="14" fillId="0" borderId="66" xfId="0" applyFont="1" applyBorder="1" applyAlignment="1">
      <alignment vertical="center" shrinkToFit="1"/>
    </xf>
    <xf numFmtId="0" fontId="14" fillId="0" borderId="57" xfId="0" applyFont="1" applyBorder="1" applyAlignment="1">
      <alignment vertical="center" shrinkToFit="1"/>
    </xf>
    <xf numFmtId="38" fontId="14" fillId="0" borderId="83" xfId="51" applyFont="1" applyBorder="1" applyAlignment="1">
      <alignment vertical="center"/>
    </xf>
    <xf numFmtId="38" fontId="14" fillId="0" borderId="51" xfId="51" applyFont="1" applyBorder="1" applyAlignment="1" applyProtection="1">
      <alignment vertical="center"/>
      <protection locked="0"/>
    </xf>
    <xf numFmtId="0" fontId="14" fillId="0" borderId="84" xfId="0" applyFont="1" applyBorder="1" applyAlignment="1">
      <alignment vertical="center" shrinkToFit="1"/>
    </xf>
    <xf numFmtId="0" fontId="93" fillId="0" borderId="57" xfId="0" applyFont="1" applyBorder="1" applyAlignment="1">
      <alignment vertical="center" shrinkToFit="1"/>
    </xf>
    <xf numFmtId="38" fontId="4" fillId="0" borderId="0" xfId="51" applyFont="1" applyAlignment="1">
      <alignment vertical="center"/>
    </xf>
    <xf numFmtId="0" fontId="14" fillId="0" borderId="85" xfId="0" applyFont="1" applyBorder="1" applyAlignment="1">
      <alignment vertical="center" shrinkToFit="1"/>
    </xf>
    <xf numFmtId="38" fontId="14" fillId="0" borderId="86" xfId="51" applyFont="1" applyBorder="1" applyAlignment="1">
      <alignment vertical="center"/>
    </xf>
    <xf numFmtId="38" fontId="14" fillId="0" borderId="87" xfId="51" applyFont="1" applyBorder="1" applyAlignment="1" applyProtection="1">
      <alignment vertical="center"/>
      <protection locked="0"/>
    </xf>
    <xf numFmtId="38" fontId="14" fillId="33" borderId="88" xfId="51" applyFont="1" applyFill="1" applyBorder="1" applyAlignment="1" applyProtection="1">
      <alignment vertical="center"/>
      <protection hidden="1"/>
    </xf>
    <xf numFmtId="38" fontId="14" fillId="33" borderId="75" xfId="51" applyFont="1" applyFill="1" applyBorder="1" applyAlignment="1" applyProtection="1">
      <alignment vertical="center"/>
      <protection hidden="1"/>
    </xf>
    <xf numFmtId="0" fontId="14" fillId="0" borderId="0" xfId="0" applyFont="1" applyAlignment="1">
      <alignment horizontal="center" vertical="center" shrinkToFit="1"/>
    </xf>
    <xf numFmtId="38" fontId="14" fillId="0" borderId="0" xfId="51" applyFont="1" applyBorder="1" applyAlignment="1" applyProtection="1">
      <alignment vertical="center"/>
      <protection hidden="1"/>
    </xf>
    <xf numFmtId="0" fontId="19" fillId="0" borderId="0" xfId="0" applyFont="1" applyAlignment="1">
      <alignment horizontal="left" vertical="center"/>
    </xf>
    <xf numFmtId="0" fontId="4" fillId="0" borderId="0" xfId="0" applyFont="1" applyAlignment="1">
      <alignment horizontal="left" vertical="center"/>
    </xf>
    <xf numFmtId="0" fontId="14" fillId="0" borderId="62" xfId="0" applyFont="1" applyBorder="1" applyAlignment="1">
      <alignment vertical="center"/>
    </xf>
    <xf numFmtId="0" fontId="38" fillId="0" borderId="62" xfId="0" applyFont="1" applyBorder="1" applyAlignment="1">
      <alignment vertical="center"/>
    </xf>
    <xf numFmtId="38" fontId="14" fillId="33" borderId="89" xfId="51" applyFont="1" applyFill="1" applyBorder="1" applyAlignment="1" applyProtection="1">
      <alignment vertical="center"/>
      <protection hidden="1"/>
    </xf>
    <xf numFmtId="38" fontId="14" fillId="0" borderId="0" xfId="51" applyFont="1" applyBorder="1" applyAlignment="1">
      <alignment vertical="center"/>
    </xf>
    <xf numFmtId="38" fontId="14" fillId="0" borderId="0" xfId="51" applyFont="1" applyBorder="1" applyAlignment="1" applyProtection="1">
      <alignment vertical="center"/>
      <protection locked="0"/>
    </xf>
    <xf numFmtId="38" fontId="38" fillId="0" borderId="77" xfId="51" applyFont="1" applyBorder="1" applyAlignment="1">
      <alignment vertical="center"/>
    </xf>
    <xf numFmtId="0" fontId="14" fillId="0" borderId="90" xfId="0" applyFont="1" applyBorder="1" applyAlignment="1">
      <alignment vertical="center" shrinkToFit="1"/>
    </xf>
    <xf numFmtId="38" fontId="38" fillId="0" borderId="40" xfId="51" applyFont="1" applyBorder="1" applyAlignment="1">
      <alignment vertical="center"/>
    </xf>
    <xf numFmtId="38" fontId="14" fillId="0" borderId="32" xfId="51" applyFont="1" applyBorder="1" applyAlignment="1" applyProtection="1">
      <alignment vertical="center"/>
      <protection locked="0"/>
    </xf>
    <xf numFmtId="38" fontId="37" fillId="0" borderId="40" xfId="51" applyFont="1" applyBorder="1" applyAlignment="1">
      <alignment vertical="center"/>
    </xf>
    <xf numFmtId="38" fontId="14" fillId="0" borderId="77" xfId="51" applyFont="1" applyBorder="1" applyAlignment="1" applyProtection="1">
      <alignment vertical="center"/>
      <protection/>
    </xf>
    <xf numFmtId="0" fontId="22" fillId="0" borderId="64" xfId="0" applyFont="1" applyBorder="1" applyAlignment="1">
      <alignment vertical="center" shrinkToFit="1"/>
    </xf>
    <xf numFmtId="38" fontId="14" fillId="0" borderId="40" xfId="51" applyFont="1" applyBorder="1" applyAlignment="1" applyProtection="1">
      <alignment vertical="center"/>
      <protection/>
    </xf>
    <xf numFmtId="38" fontId="14" fillId="0" borderId="79" xfId="51" applyFont="1" applyBorder="1" applyAlignment="1" applyProtection="1">
      <alignment vertical="center"/>
      <protection/>
    </xf>
    <xf numFmtId="38" fontId="93" fillId="0" borderId="40" xfId="51" applyFont="1" applyBorder="1" applyAlignment="1" applyProtection="1">
      <alignment vertical="center"/>
      <protection/>
    </xf>
    <xf numFmtId="0" fontId="14" fillId="0" borderId="69" xfId="0" applyFont="1" applyBorder="1" applyAlignment="1">
      <alignment vertical="center" shrinkToFit="1"/>
    </xf>
    <xf numFmtId="38" fontId="14" fillId="0" borderId="86" xfId="51" applyFont="1" applyBorder="1" applyAlignment="1" applyProtection="1">
      <alignment vertical="center"/>
      <protection/>
    </xf>
    <xf numFmtId="38" fontId="14" fillId="0" borderId="16" xfId="51" applyFont="1" applyBorder="1" applyAlignment="1" applyProtection="1">
      <alignment vertical="center"/>
      <protection locked="0"/>
    </xf>
    <xf numFmtId="0" fontId="40" fillId="0" borderId="55" xfId="0" applyFont="1" applyBorder="1" applyAlignment="1">
      <alignment vertical="center" shrinkToFit="1"/>
    </xf>
    <xf numFmtId="38" fontId="4" fillId="0" borderId="0" xfId="51" applyFont="1" applyAlignment="1" applyProtection="1">
      <alignment vertical="center"/>
      <protection/>
    </xf>
    <xf numFmtId="38" fontId="4" fillId="0" borderId="0" xfId="51" applyFont="1" applyAlignment="1" applyProtection="1">
      <alignment vertical="center"/>
      <protection/>
    </xf>
    <xf numFmtId="0" fontId="41" fillId="35" borderId="0" xfId="43" applyFont="1" applyFill="1" applyAlignment="1" applyProtection="1">
      <alignment vertical="center"/>
      <protection/>
    </xf>
    <xf numFmtId="0" fontId="14" fillId="0" borderId="75" xfId="0" applyFont="1" applyBorder="1" applyAlignment="1">
      <alignment horizontal="center" vertical="center" shrinkToFit="1"/>
    </xf>
    <xf numFmtId="0" fontId="32" fillId="0" borderId="0" xfId="0" applyFont="1" applyAlignment="1">
      <alignment vertical="center"/>
    </xf>
    <xf numFmtId="38" fontId="14" fillId="0" borderId="77" xfId="51" applyFont="1" applyBorder="1" applyAlignment="1" applyProtection="1">
      <alignment vertical="center"/>
      <protection locked="0"/>
    </xf>
    <xf numFmtId="38" fontId="14" fillId="0" borderId="40" xfId="51" applyFont="1" applyBorder="1" applyAlignment="1" applyProtection="1">
      <alignment vertical="center"/>
      <protection locked="0"/>
    </xf>
    <xf numFmtId="0" fontId="14" fillId="0" borderId="62" xfId="0" applyFont="1" applyBorder="1" applyAlignment="1">
      <alignment horizontal="left" vertical="center" shrinkToFit="1"/>
    </xf>
    <xf numFmtId="38" fontId="14" fillId="0" borderId="79" xfId="51" applyFont="1" applyBorder="1" applyAlignment="1" applyProtection="1">
      <alignment vertical="center"/>
      <protection locked="0"/>
    </xf>
    <xf numFmtId="0" fontId="14" fillId="33" borderId="89" xfId="0" applyFont="1" applyFill="1" applyBorder="1" applyAlignment="1">
      <alignment horizontal="center" vertical="center" shrinkToFit="1"/>
    </xf>
    <xf numFmtId="0" fontId="14" fillId="0" borderId="39" xfId="0" applyFont="1" applyBorder="1" applyAlignment="1">
      <alignment vertical="center" shrinkToFit="1"/>
    </xf>
    <xf numFmtId="0" fontId="14" fillId="33" borderId="89" xfId="0" applyFont="1" applyFill="1" applyBorder="1" applyAlignment="1">
      <alignment horizontal="left" vertical="center" shrinkToFit="1"/>
    </xf>
    <xf numFmtId="0" fontId="41" fillId="0" borderId="0" xfId="43" applyFont="1" applyAlignment="1" applyProtection="1">
      <alignment vertical="center"/>
      <protection/>
    </xf>
    <xf numFmtId="0" fontId="14" fillId="0" borderId="68" xfId="0" applyFont="1" applyBorder="1" applyAlignment="1">
      <alignment vertical="center" shrinkToFit="1"/>
    </xf>
    <xf numFmtId="38" fontId="14" fillId="0" borderId="67" xfId="51" applyFont="1" applyBorder="1" applyAlignment="1" applyProtection="1">
      <alignment vertical="center"/>
      <protection locked="0"/>
    </xf>
    <xf numFmtId="0" fontId="14" fillId="0" borderId="72" xfId="0" applyFont="1" applyBorder="1" applyAlignment="1">
      <alignment vertical="center" shrinkToFit="1"/>
    </xf>
    <xf numFmtId="0" fontId="14" fillId="36" borderId="75" xfId="0" applyFont="1" applyFill="1" applyBorder="1" applyAlignment="1">
      <alignment vertical="center" shrinkToFit="1"/>
    </xf>
    <xf numFmtId="0" fontId="14" fillId="0" borderId="19" xfId="0" applyFont="1" applyBorder="1" applyAlignment="1">
      <alignment horizontal="left" vertical="center" shrinkToFit="1"/>
    </xf>
    <xf numFmtId="38" fontId="14" fillId="0" borderId="89" xfId="51" applyFont="1" applyBorder="1" applyAlignment="1" applyProtection="1">
      <alignment vertical="center"/>
      <protection hidden="1"/>
    </xf>
    <xf numFmtId="0" fontId="14" fillId="0" borderId="0" xfId="0" applyFont="1" applyAlignment="1">
      <alignment horizontal="left" vertical="center" shrinkToFit="1"/>
    </xf>
    <xf numFmtId="0" fontId="14" fillId="0" borderId="12" xfId="0" applyFont="1" applyBorder="1" applyAlignment="1">
      <alignment vertical="center" shrinkToFit="1"/>
    </xf>
    <xf numFmtId="0" fontId="32" fillId="0" borderId="65" xfId="0" applyFont="1" applyBorder="1" applyAlignment="1">
      <alignment vertical="center" shrinkToFit="1"/>
    </xf>
    <xf numFmtId="0" fontId="14" fillId="0" borderId="91" xfId="0" applyFont="1" applyBorder="1" applyAlignment="1">
      <alignment vertical="center" shrinkToFit="1"/>
    </xf>
    <xf numFmtId="0" fontId="93" fillId="0" borderId="65" xfId="0" applyFont="1" applyBorder="1" applyAlignment="1">
      <alignment vertical="center" shrinkToFit="1"/>
    </xf>
    <xf numFmtId="38" fontId="14" fillId="0" borderId="92" xfId="51" applyFont="1" applyBorder="1" applyAlignment="1">
      <alignment vertical="center"/>
    </xf>
    <xf numFmtId="38" fontId="14" fillId="0" borderId="50" xfId="51" applyFont="1" applyBorder="1" applyAlignment="1" applyProtection="1">
      <alignment vertical="center"/>
      <protection locked="0"/>
    </xf>
    <xf numFmtId="0" fontId="14" fillId="0" borderId="93" xfId="0" applyFont="1" applyBorder="1" applyAlignment="1">
      <alignment vertical="center" shrinkToFit="1"/>
    </xf>
    <xf numFmtId="38" fontId="14" fillId="0" borderId="94" xfId="51" applyFont="1" applyBorder="1" applyAlignment="1">
      <alignment vertical="center"/>
    </xf>
    <xf numFmtId="38" fontId="14" fillId="0" borderId="95" xfId="51" applyFont="1" applyBorder="1" applyAlignment="1">
      <alignment vertical="center"/>
    </xf>
    <xf numFmtId="0" fontId="42" fillId="0" borderId="65" xfId="0" applyFont="1" applyBorder="1" applyAlignment="1">
      <alignment vertical="center" shrinkToFit="1"/>
    </xf>
    <xf numFmtId="0" fontId="40" fillId="0" borderId="0" xfId="0" applyFont="1" applyAlignment="1">
      <alignment vertical="center" shrinkToFit="1"/>
    </xf>
    <xf numFmtId="0" fontId="72" fillId="0" borderId="0" xfId="0" applyFont="1" applyAlignment="1" applyProtection="1">
      <alignment vertical="center"/>
      <protection locked="0"/>
    </xf>
    <xf numFmtId="0" fontId="43" fillId="0" borderId="0" xfId="0" applyFont="1" applyAlignment="1">
      <alignment vertical="center"/>
    </xf>
    <xf numFmtId="0" fontId="44" fillId="0" borderId="19" xfId="0" applyFont="1" applyBorder="1" applyAlignment="1">
      <alignment vertical="center"/>
    </xf>
    <xf numFmtId="180" fontId="45" fillId="0" borderId="19" xfId="0" applyNumberFormat="1" applyFont="1" applyBorder="1" applyAlignment="1" applyProtection="1">
      <alignment horizontal="left" vertical="center"/>
      <protection hidden="1"/>
    </xf>
    <xf numFmtId="0" fontId="0" fillId="0" borderId="0" xfId="0" applyAlignment="1">
      <alignment horizontal="left" vertical="center" indent="1"/>
    </xf>
    <xf numFmtId="178" fontId="45" fillId="0" borderId="19" xfId="0" applyNumberFormat="1" applyFont="1" applyBorder="1" applyAlignment="1" applyProtection="1">
      <alignment vertical="center"/>
      <protection hidden="1"/>
    </xf>
    <xf numFmtId="0" fontId="46" fillId="0" borderId="0" xfId="63" applyFont="1" applyAlignment="1">
      <alignment horizontal="left"/>
      <protection/>
    </xf>
    <xf numFmtId="181" fontId="45" fillId="0" borderId="19" xfId="51" applyNumberFormat="1" applyFont="1" applyBorder="1" applyAlignment="1" applyProtection="1">
      <alignment horizontal="left" vertical="center"/>
      <protection hidden="1"/>
    </xf>
    <xf numFmtId="0" fontId="44" fillId="0" borderId="19" xfId="0" applyFont="1" applyBorder="1" applyAlignment="1">
      <alignment horizontal="center" vertical="center"/>
    </xf>
    <xf numFmtId="38" fontId="45" fillId="0" borderId="19" xfId="0" applyNumberFormat="1" applyFont="1" applyBorder="1" applyAlignment="1" applyProtection="1">
      <alignment vertical="center"/>
      <protection hidden="1"/>
    </xf>
    <xf numFmtId="0" fontId="94" fillId="0" borderId="19" xfId="63" applyFont="1" applyBorder="1" applyAlignment="1" applyProtection="1">
      <alignment vertical="center"/>
      <protection hidden="1"/>
    </xf>
    <xf numFmtId="0" fontId="94" fillId="0" borderId="19" xfId="63" applyFont="1" applyBorder="1" applyAlignment="1" applyProtection="1">
      <alignment vertical="center" wrapText="1"/>
      <protection hidden="1"/>
    </xf>
    <xf numFmtId="0" fontId="95" fillId="0" borderId="19" xfId="0" applyFont="1" applyBorder="1" applyAlignment="1" applyProtection="1">
      <alignment vertical="center"/>
      <protection locked="0"/>
    </xf>
    <xf numFmtId="0" fontId="11" fillId="0" borderId="0" xfId="63" applyFont="1" applyAlignment="1">
      <alignment vertical="center"/>
      <protection/>
    </xf>
    <xf numFmtId="0" fontId="45" fillId="0" borderId="19" xfId="0" applyFont="1" applyBorder="1" applyAlignment="1" applyProtection="1">
      <alignment vertical="center"/>
      <protection hidden="1"/>
    </xf>
    <xf numFmtId="0" fontId="2" fillId="0" borderId="0" xfId="0" applyFont="1" applyAlignment="1">
      <alignment horizontal="left" vertical="center"/>
    </xf>
    <xf numFmtId="31" fontId="6" fillId="0" borderId="11" xfId="0" applyNumberFormat="1" applyFont="1" applyFill="1" applyBorder="1" applyAlignment="1">
      <alignment horizontal="right"/>
    </xf>
    <xf numFmtId="0" fontId="96" fillId="0" borderId="0" xfId="0" applyFont="1" applyAlignment="1" applyProtection="1">
      <alignment vertical="center"/>
      <protection hidden="1"/>
    </xf>
    <xf numFmtId="38" fontId="96" fillId="0" borderId="0" xfId="51" applyFont="1" applyAlignment="1" applyProtection="1">
      <alignment vertical="center"/>
      <protection hidden="1"/>
    </xf>
    <xf numFmtId="38" fontId="96" fillId="0" borderId="96" xfId="51" applyFont="1" applyBorder="1" applyAlignment="1" applyProtection="1">
      <alignment vertical="center"/>
      <protection hidden="1"/>
    </xf>
    <xf numFmtId="0" fontId="96" fillId="0" borderId="96" xfId="0" applyFont="1" applyBorder="1" applyAlignment="1" applyProtection="1">
      <alignment vertical="center"/>
      <protection hidden="1"/>
    </xf>
    <xf numFmtId="0" fontId="96" fillId="0" borderId="75" xfId="0" applyFont="1" applyBorder="1" applyAlignment="1" applyProtection="1">
      <alignment vertical="center"/>
      <protection hidden="1"/>
    </xf>
    <xf numFmtId="0" fontId="96" fillId="0" borderId="76" xfId="0" applyFont="1" applyBorder="1" applyAlignment="1" applyProtection="1">
      <alignment vertical="center"/>
      <protection hidden="1"/>
    </xf>
    <xf numFmtId="0" fontId="96" fillId="0" borderId="48" xfId="0" applyFont="1" applyBorder="1" applyAlignment="1" applyProtection="1">
      <alignment vertical="center"/>
      <protection hidden="1"/>
    </xf>
    <xf numFmtId="0" fontId="96" fillId="0" borderId="88" xfId="0" applyFont="1" applyBorder="1" applyAlignment="1" applyProtection="1">
      <alignment vertical="center"/>
      <protection hidden="1"/>
    </xf>
    <xf numFmtId="0" fontId="96" fillId="0" borderId="29" xfId="0" applyFont="1" applyBorder="1" applyAlignment="1" applyProtection="1">
      <alignment vertical="center"/>
      <protection hidden="1"/>
    </xf>
    <xf numFmtId="0" fontId="96" fillId="0" borderId="89" xfId="0" applyFont="1" applyBorder="1" applyAlignment="1" applyProtection="1">
      <alignment vertical="center"/>
      <protection hidden="1"/>
    </xf>
    <xf numFmtId="0" fontId="96" fillId="0" borderId="71" xfId="0" applyFont="1" applyBorder="1" applyAlignment="1" applyProtection="1">
      <alignment vertical="center"/>
      <protection hidden="1"/>
    </xf>
    <xf numFmtId="0" fontId="96" fillId="0" borderId="74" xfId="0" applyFont="1" applyBorder="1" applyAlignment="1" applyProtection="1">
      <alignment vertical="center"/>
      <protection hidden="1"/>
    </xf>
    <xf numFmtId="0" fontId="96" fillId="0" borderId="54" xfId="0" applyFont="1" applyBorder="1" applyAlignment="1" applyProtection="1">
      <alignment vertical="center" wrapText="1"/>
      <protection hidden="1"/>
    </xf>
    <xf numFmtId="38" fontId="96" fillId="0" borderId="54" xfId="51" applyFont="1" applyBorder="1" applyAlignment="1" applyProtection="1">
      <alignment vertical="center" wrapText="1"/>
      <protection hidden="1"/>
    </xf>
    <xf numFmtId="0" fontId="96" fillId="0" borderId="55" xfId="0" applyFont="1" applyBorder="1" applyAlignment="1" applyProtection="1">
      <alignment vertical="center" wrapText="1"/>
      <protection hidden="1"/>
    </xf>
    <xf numFmtId="0" fontId="96" fillId="0" borderId="12" xfId="0" applyFont="1" applyBorder="1" applyAlignment="1" applyProtection="1">
      <alignment vertical="center" wrapText="1"/>
      <protection hidden="1"/>
    </xf>
    <xf numFmtId="0" fontId="96" fillId="0" borderId="60" xfId="0" applyFont="1" applyBorder="1" applyAlignment="1" applyProtection="1">
      <alignment vertical="center" wrapText="1"/>
      <protection hidden="1"/>
    </xf>
    <xf numFmtId="0" fontId="96" fillId="0" borderId="97" xfId="0" applyFont="1" applyBorder="1" applyAlignment="1" applyProtection="1">
      <alignment vertical="center" wrapText="1"/>
      <protection hidden="1"/>
    </xf>
    <xf numFmtId="0" fontId="96" fillId="0" borderId="98" xfId="0" applyFont="1" applyBorder="1" applyAlignment="1" applyProtection="1">
      <alignment vertical="center" wrapText="1"/>
      <protection hidden="1"/>
    </xf>
    <xf numFmtId="0" fontId="96" fillId="0" borderId="85" xfId="0" applyFont="1" applyBorder="1" applyAlignment="1" applyProtection="1">
      <alignment vertical="center" wrapText="1"/>
      <protection hidden="1"/>
    </xf>
    <xf numFmtId="0" fontId="96" fillId="0" borderId="99" xfId="0" applyFont="1" applyBorder="1" applyAlignment="1" applyProtection="1">
      <alignment vertical="center" wrapText="1"/>
      <protection hidden="1"/>
    </xf>
    <xf numFmtId="0" fontId="96" fillId="0" borderId="100" xfId="0" applyFont="1" applyBorder="1" applyAlignment="1" applyProtection="1">
      <alignment vertical="center" wrapText="1"/>
      <protection hidden="1"/>
    </xf>
    <xf numFmtId="0" fontId="96" fillId="0" borderId="101" xfId="0" applyFont="1" applyBorder="1" applyAlignment="1" applyProtection="1">
      <alignment vertical="center" wrapText="1"/>
      <protection hidden="1"/>
    </xf>
    <xf numFmtId="0" fontId="96" fillId="0" borderId="0" xfId="0" applyFont="1" applyAlignment="1" applyProtection="1">
      <alignment vertical="center" wrapText="1"/>
      <protection hidden="1"/>
    </xf>
    <xf numFmtId="0" fontId="96" fillId="0" borderId="79" xfId="0" applyFont="1" applyBorder="1" applyAlignment="1" applyProtection="1">
      <alignment vertical="top"/>
      <protection hidden="1"/>
    </xf>
    <xf numFmtId="38" fontId="96" fillId="0" borderId="79" xfId="51" applyFont="1" applyBorder="1" applyAlignment="1" applyProtection="1">
      <alignment vertical="top"/>
      <protection hidden="1"/>
    </xf>
    <xf numFmtId="0" fontId="96" fillId="0" borderId="79" xfId="0" applyFont="1" applyBorder="1" applyAlignment="1" applyProtection="1">
      <alignment vertical="center" shrinkToFit="1"/>
      <protection hidden="1"/>
    </xf>
    <xf numFmtId="38" fontId="96" fillId="0" borderId="95" xfId="51" applyFont="1" applyBorder="1" applyAlignment="1" applyProtection="1">
      <alignment vertical="center"/>
      <protection hidden="1"/>
    </xf>
    <xf numFmtId="38" fontId="96" fillId="0" borderId="65" xfId="51" applyFont="1" applyBorder="1" applyAlignment="1" applyProtection="1">
      <alignment vertical="center"/>
      <protection hidden="1"/>
    </xf>
    <xf numFmtId="38" fontId="96" fillId="0" borderId="79" xfId="51" applyFont="1" applyBorder="1" applyAlignment="1" applyProtection="1">
      <alignment vertical="center"/>
      <protection hidden="1"/>
    </xf>
    <xf numFmtId="38" fontId="96" fillId="0" borderId="49" xfId="51" applyFont="1" applyBorder="1" applyAlignment="1" applyProtection="1">
      <alignment vertical="center"/>
      <protection hidden="1"/>
    </xf>
    <xf numFmtId="38" fontId="96" fillId="0" borderId="65" xfId="51" applyFont="1" applyFill="1" applyBorder="1" applyAlignment="1" applyProtection="1">
      <alignment vertical="center"/>
      <protection hidden="1"/>
    </xf>
    <xf numFmtId="38" fontId="96" fillId="0" borderId="79" xfId="51" applyFont="1" applyFill="1" applyBorder="1" applyAlignment="1" applyProtection="1">
      <alignment vertical="center"/>
      <protection hidden="1"/>
    </xf>
    <xf numFmtId="38" fontId="96" fillId="0" borderId="49" xfId="51" applyFont="1" applyFill="1" applyBorder="1" applyAlignment="1" applyProtection="1">
      <alignment vertical="center"/>
      <protection hidden="1"/>
    </xf>
    <xf numFmtId="0" fontId="96" fillId="0" borderId="65" xfId="0" applyFont="1" applyBorder="1" applyAlignment="1" applyProtection="1">
      <alignment vertical="center"/>
      <protection hidden="1"/>
    </xf>
    <xf numFmtId="0" fontId="96" fillId="0" borderId="79" xfId="0" applyFont="1" applyBorder="1" applyAlignment="1" applyProtection="1">
      <alignment vertical="center"/>
      <protection hidden="1"/>
    </xf>
    <xf numFmtId="0" fontId="96" fillId="0" borderId="49" xfId="0" applyFont="1" applyBorder="1" applyAlignment="1" applyProtection="1">
      <alignment vertical="center"/>
      <protection hidden="1"/>
    </xf>
    <xf numFmtId="38" fontId="96" fillId="0" borderId="66" xfId="0" applyNumberFormat="1" applyFont="1" applyBorder="1" applyAlignment="1" applyProtection="1">
      <alignment vertical="center"/>
      <protection hidden="1"/>
    </xf>
    <xf numFmtId="38" fontId="96" fillId="0" borderId="79" xfId="0" applyNumberFormat="1" applyFont="1" applyBorder="1" applyAlignment="1" applyProtection="1">
      <alignment vertical="center"/>
      <protection hidden="1"/>
    </xf>
    <xf numFmtId="38" fontId="96" fillId="0" borderId="95" xfId="0" applyNumberFormat="1" applyFont="1" applyBorder="1" applyAlignment="1" applyProtection="1">
      <alignment vertical="center"/>
      <protection hidden="1"/>
    </xf>
    <xf numFmtId="38" fontId="96" fillId="0" borderId="65" xfId="0" applyNumberFormat="1" applyFont="1" applyBorder="1" applyAlignment="1" applyProtection="1">
      <alignment vertical="center"/>
      <protection hidden="1"/>
    </xf>
    <xf numFmtId="38" fontId="96" fillId="0" borderId="49" xfId="0" applyNumberFormat="1" applyFont="1" applyBorder="1" applyAlignment="1" applyProtection="1">
      <alignment vertical="center"/>
      <protection hidden="1"/>
    </xf>
    <xf numFmtId="0" fontId="96" fillId="0" borderId="79" xfId="51" applyNumberFormat="1" applyFont="1" applyFill="1" applyBorder="1" applyAlignment="1" applyProtection="1">
      <alignment vertical="center"/>
      <protection hidden="1"/>
    </xf>
    <xf numFmtId="0" fontId="96" fillId="0" borderId="92" xfId="0" applyFont="1" applyBorder="1" applyAlignment="1" applyProtection="1">
      <alignment vertical="top"/>
      <protection hidden="1"/>
    </xf>
    <xf numFmtId="38" fontId="96" fillId="0" borderId="92" xfId="51" applyFont="1" applyBorder="1" applyAlignment="1" applyProtection="1">
      <alignment vertical="top"/>
      <protection hidden="1"/>
    </xf>
    <xf numFmtId="0" fontId="96" fillId="0" borderId="92" xfId="0" applyFont="1" applyBorder="1" applyAlignment="1" applyProtection="1">
      <alignment vertical="center" shrinkToFit="1"/>
      <protection hidden="1"/>
    </xf>
    <xf numFmtId="38" fontId="96" fillId="0" borderId="102" xfId="51" applyFont="1" applyBorder="1" applyAlignment="1" applyProtection="1">
      <alignment vertical="center"/>
      <protection hidden="1"/>
    </xf>
    <xf numFmtId="38" fontId="96" fillId="0" borderId="91" xfId="51" applyFont="1" applyBorder="1" applyAlignment="1" applyProtection="1">
      <alignment vertical="center"/>
      <protection hidden="1"/>
    </xf>
    <xf numFmtId="38" fontId="96" fillId="0" borderId="92" xfId="51" applyFont="1" applyBorder="1" applyAlignment="1" applyProtection="1">
      <alignment vertical="center"/>
      <protection hidden="1"/>
    </xf>
    <xf numFmtId="38" fontId="96" fillId="0" borderId="50" xfId="51" applyFont="1" applyBorder="1" applyAlignment="1" applyProtection="1">
      <alignment vertical="center"/>
      <protection hidden="1"/>
    </xf>
    <xf numFmtId="0" fontId="96" fillId="0" borderId="91" xfId="0" applyFont="1" applyBorder="1" applyAlignment="1" applyProtection="1">
      <alignment vertical="center"/>
      <protection hidden="1"/>
    </xf>
    <xf numFmtId="0" fontId="96" fillId="0" borderId="92" xfId="0" applyFont="1" applyBorder="1" applyAlignment="1" applyProtection="1">
      <alignment vertical="center"/>
      <protection hidden="1"/>
    </xf>
    <xf numFmtId="0" fontId="96" fillId="0" borderId="50" xfId="0" applyFont="1" applyBorder="1" applyAlignment="1" applyProtection="1">
      <alignment vertical="center"/>
      <protection hidden="1"/>
    </xf>
    <xf numFmtId="38" fontId="96" fillId="0" borderId="93" xfId="0" applyNumberFormat="1" applyFont="1" applyBorder="1" applyAlignment="1" applyProtection="1">
      <alignment vertical="center"/>
      <protection hidden="1"/>
    </xf>
    <xf numFmtId="38" fontId="96" fillId="0" borderId="92" xfId="0" applyNumberFormat="1" applyFont="1" applyBorder="1" applyAlignment="1" applyProtection="1">
      <alignment vertical="center"/>
      <protection hidden="1"/>
    </xf>
    <xf numFmtId="38" fontId="96" fillId="0" borderId="102" xfId="0" applyNumberFormat="1" applyFont="1" applyBorder="1" applyAlignment="1" applyProtection="1">
      <alignment vertical="center"/>
      <protection hidden="1"/>
    </xf>
    <xf numFmtId="38" fontId="96" fillId="0" borderId="91" xfId="0" applyNumberFormat="1" applyFont="1" applyBorder="1" applyAlignment="1" applyProtection="1">
      <alignment vertical="center"/>
      <protection hidden="1"/>
    </xf>
    <xf numFmtId="38" fontId="96" fillId="0" borderId="50" xfId="0" applyNumberFormat="1" applyFont="1" applyBorder="1" applyAlignment="1" applyProtection="1">
      <alignment vertical="center"/>
      <protection hidden="1"/>
    </xf>
    <xf numFmtId="0" fontId="96" fillId="37" borderId="79" xfId="0" applyFont="1" applyFill="1" applyBorder="1" applyAlignment="1" applyProtection="1">
      <alignment vertical="center" wrapText="1"/>
      <protection hidden="1"/>
    </xf>
    <xf numFmtId="38" fontId="96" fillId="37" borderId="79" xfId="51" applyFont="1" applyFill="1" applyBorder="1" applyAlignment="1" applyProtection="1">
      <alignment vertical="center"/>
      <protection hidden="1"/>
    </xf>
    <xf numFmtId="0" fontId="96" fillId="37" borderId="79" xfId="0" applyFont="1" applyFill="1" applyBorder="1" applyAlignment="1" applyProtection="1">
      <alignment vertical="center" shrinkToFit="1"/>
      <protection hidden="1"/>
    </xf>
    <xf numFmtId="38" fontId="96" fillId="37" borderId="95" xfId="51" applyFont="1" applyFill="1" applyBorder="1" applyAlignment="1" applyProtection="1">
      <alignment vertical="center"/>
      <protection hidden="1"/>
    </xf>
    <xf numFmtId="0" fontId="96" fillId="0" borderId="66" xfId="0" applyFont="1" applyBorder="1" applyAlignment="1" applyProtection="1">
      <alignment vertical="center"/>
      <protection hidden="1"/>
    </xf>
    <xf numFmtId="0" fontId="96" fillId="37" borderId="79" xfId="0" applyFont="1" applyFill="1" applyBorder="1" applyAlignment="1" applyProtection="1">
      <alignment vertical="center"/>
      <protection hidden="1"/>
    </xf>
    <xf numFmtId="0" fontId="96" fillId="0" borderId="79" xfId="0" applyFont="1" applyBorder="1" applyAlignment="1" applyProtection="1">
      <alignment vertical="center" wrapText="1"/>
      <protection hidden="1"/>
    </xf>
    <xf numFmtId="38" fontId="96" fillId="0" borderId="79" xfId="51" applyFont="1" applyBorder="1" applyAlignment="1" applyProtection="1">
      <alignment vertical="center"/>
      <protection hidden="1"/>
    </xf>
    <xf numFmtId="38" fontId="96" fillId="0" borderId="62" xfId="0" applyNumberFormat="1" applyFont="1" applyBorder="1" applyAlignment="1" applyProtection="1">
      <alignment vertical="center"/>
      <protection hidden="1"/>
    </xf>
    <xf numFmtId="38" fontId="96" fillId="0" borderId="40" xfId="0" applyNumberFormat="1" applyFont="1" applyBorder="1" applyAlignment="1" applyProtection="1">
      <alignment vertical="center"/>
      <protection hidden="1"/>
    </xf>
    <xf numFmtId="38" fontId="96" fillId="0" borderId="94" xfId="0" applyNumberFormat="1" applyFont="1" applyBorder="1" applyAlignment="1" applyProtection="1">
      <alignment vertical="center"/>
      <protection hidden="1"/>
    </xf>
    <xf numFmtId="0" fontId="96" fillId="0" borderId="79" xfId="0" applyFont="1" applyBorder="1" applyAlignment="1" applyProtection="1">
      <alignment horizontal="left" vertical="center"/>
      <protection hidden="1"/>
    </xf>
    <xf numFmtId="38" fontId="96" fillId="0" borderId="79" xfId="51" applyFont="1" applyFill="1" applyBorder="1" applyAlignment="1" applyProtection="1">
      <alignment vertical="center"/>
      <protection hidden="1"/>
    </xf>
    <xf numFmtId="38" fontId="96" fillId="0" borderId="95" xfId="51" applyFont="1" applyFill="1" applyBorder="1" applyAlignment="1" applyProtection="1">
      <alignment vertical="center"/>
      <protection hidden="1"/>
    </xf>
    <xf numFmtId="38" fontId="96" fillId="0" borderId="57" xfId="51" applyFont="1" applyBorder="1" applyAlignment="1" applyProtection="1">
      <alignment vertical="center"/>
      <protection hidden="1"/>
    </xf>
    <xf numFmtId="38" fontId="96" fillId="0" borderId="83" xfId="51" applyFont="1" applyBorder="1" applyAlignment="1" applyProtection="1">
      <alignment vertical="center"/>
      <protection hidden="1"/>
    </xf>
    <xf numFmtId="38" fontId="96" fillId="0" borderId="51" xfId="51" applyFont="1" applyBorder="1" applyAlignment="1" applyProtection="1">
      <alignment vertical="center"/>
      <protection hidden="1"/>
    </xf>
    <xf numFmtId="0" fontId="96" fillId="0" borderId="57" xfId="0" applyFont="1" applyBorder="1" applyAlignment="1" applyProtection="1">
      <alignment vertical="center"/>
      <protection hidden="1"/>
    </xf>
    <xf numFmtId="0" fontId="96" fillId="0" borderId="83" xfId="0" applyFont="1" applyBorder="1" applyAlignment="1" applyProtection="1">
      <alignment vertical="center"/>
      <protection hidden="1"/>
    </xf>
    <xf numFmtId="0" fontId="96" fillId="0" borderId="51" xfId="0" applyFont="1" applyBorder="1" applyAlignment="1" applyProtection="1">
      <alignment vertical="center"/>
      <protection hidden="1"/>
    </xf>
    <xf numFmtId="38" fontId="96" fillId="0" borderId="57" xfId="0" applyNumberFormat="1" applyFont="1" applyBorder="1" applyAlignment="1" applyProtection="1">
      <alignment vertical="center"/>
      <protection hidden="1"/>
    </xf>
    <xf numFmtId="38" fontId="96" fillId="0" borderId="83" xfId="0" applyNumberFormat="1" applyFont="1" applyBorder="1" applyAlignment="1" applyProtection="1">
      <alignment vertical="center"/>
      <protection hidden="1"/>
    </xf>
    <xf numFmtId="38" fontId="96" fillId="0" borderId="103" xfId="0" applyNumberFormat="1" applyFont="1" applyBorder="1" applyAlignment="1" applyProtection="1">
      <alignment vertical="center"/>
      <protection hidden="1"/>
    </xf>
    <xf numFmtId="38" fontId="96" fillId="0" borderId="51" xfId="0" applyNumberFormat="1" applyFont="1" applyBorder="1" applyAlignment="1" applyProtection="1">
      <alignment vertical="center"/>
      <protection hidden="1"/>
    </xf>
    <xf numFmtId="0" fontId="96" fillId="0" borderId="56" xfId="0" applyFont="1" applyBorder="1" applyAlignment="1" applyProtection="1">
      <alignment vertical="center"/>
      <protection hidden="1"/>
    </xf>
    <xf numFmtId="38" fontId="96" fillId="0" borderId="56" xfId="51" applyFont="1" applyBorder="1" applyAlignment="1" applyProtection="1">
      <alignment vertical="center"/>
      <protection hidden="1"/>
    </xf>
    <xf numFmtId="38" fontId="96" fillId="0" borderId="104" xfId="51" applyFont="1" applyBorder="1" applyAlignment="1" applyProtection="1">
      <alignment vertical="center"/>
      <protection hidden="1"/>
    </xf>
    <xf numFmtId="38" fontId="96" fillId="37" borderId="104" xfId="51" applyFont="1" applyFill="1" applyBorder="1" applyAlignment="1" applyProtection="1">
      <alignment vertical="center"/>
      <protection hidden="1"/>
    </xf>
    <xf numFmtId="0" fontId="96" fillId="0" borderId="104" xfId="0" applyFont="1" applyBorder="1" applyAlignment="1" applyProtection="1">
      <alignment vertical="center"/>
      <protection hidden="1"/>
    </xf>
    <xf numFmtId="0" fontId="96" fillId="0" borderId="80" xfId="0" applyFont="1" applyBorder="1" applyAlignment="1" applyProtection="1">
      <alignment vertical="center"/>
      <protection hidden="1"/>
    </xf>
    <xf numFmtId="0" fontId="96" fillId="0" borderId="105" xfId="0" applyFont="1" applyBorder="1" applyAlignment="1" applyProtection="1">
      <alignment vertical="center"/>
      <protection hidden="1"/>
    </xf>
    <xf numFmtId="38" fontId="96" fillId="0" borderId="104" xfId="0" applyNumberFormat="1" applyFont="1" applyBorder="1" applyAlignment="1" applyProtection="1">
      <alignment vertical="center"/>
      <protection hidden="1"/>
    </xf>
    <xf numFmtId="38" fontId="96" fillId="0" borderId="80" xfId="0" applyNumberFormat="1" applyFont="1" applyBorder="1" applyAlignment="1" applyProtection="1">
      <alignment vertical="center"/>
      <protection hidden="1"/>
    </xf>
    <xf numFmtId="38" fontId="96" fillId="0" borderId="105" xfId="0" applyNumberFormat="1" applyFont="1" applyBorder="1" applyAlignment="1" applyProtection="1">
      <alignment vertical="center"/>
      <protection hidden="1"/>
    </xf>
    <xf numFmtId="38" fontId="96" fillId="0" borderId="0" xfId="0" applyNumberFormat="1" applyFont="1" applyAlignment="1" applyProtection="1">
      <alignment vertical="center"/>
      <protection hidden="1"/>
    </xf>
    <xf numFmtId="0" fontId="96" fillId="0" borderId="19" xfId="0" applyFont="1" applyBorder="1" applyAlignment="1" applyProtection="1">
      <alignment vertical="center"/>
      <protection hidden="1"/>
    </xf>
    <xf numFmtId="0" fontId="96" fillId="0" borderId="55" xfId="0" applyFont="1" applyBorder="1" applyAlignment="1" applyProtection="1">
      <alignment vertical="center"/>
      <protection hidden="1"/>
    </xf>
    <xf numFmtId="0" fontId="96" fillId="0" borderId="0" xfId="63" applyFont="1" applyAlignment="1" applyProtection="1">
      <alignment vertical="center"/>
      <protection hidden="1"/>
    </xf>
    <xf numFmtId="38" fontId="96" fillId="0" borderId="19" xfId="51" applyFont="1" applyBorder="1" applyAlignment="1" applyProtection="1">
      <alignment vertical="center"/>
      <protection hidden="1"/>
    </xf>
    <xf numFmtId="0" fontId="96" fillId="0" borderId="71" xfId="63" applyFont="1" applyBorder="1" applyAlignment="1" applyProtection="1">
      <alignment vertical="center"/>
      <protection hidden="1"/>
    </xf>
    <xf numFmtId="0" fontId="96" fillId="0" borderId="74" xfId="63" applyFont="1" applyBorder="1" applyAlignment="1" applyProtection="1">
      <alignment vertical="center"/>
      <protection hidden="1"/>
    </xf>
    <xf numFmtId="0" fontId="96" fillId="0" borderId="19" xfId="0" applyFont="1" applyBorder="1" applyAlignment="1" applyProtection="1">
      <alignment vertical="center" wrapText="1"/>
      <protection hidden="1"/>
    </xf>
    <xf numFmtId="0" fontId="96" fillId="0" borderId="0" xfId="0" applyFont="1" applyAlignment="1" applyProtection="1" quotePrefix="1">
      <alignment vertical="center"/>
      <protection hidden="1"/>
    </xf>
    <xf numFmtId="0" fontId="96" fillId="0" borderId="71" xfId="0" applyFont="1" applyBorder="1" applyAlignment="1" applyProtection="1" quotePrefix="1">
      <alignment vertical="center"/>
      <protection hidden="1"/>
    </xf>
    <xf numFmtId="0" fontId="96" fillId="9" borderId="19" xfId="0" applyFont="1" applyFill="1" applyBorder="1" applyAlignment="1" applyProtection="1">
      <alignment vertical="center"/>
      <protection hidden="1"/>
    </xf>
    <xf numFmtId="38" fontId="96" fillId="9" borderId="19" xfId="51" applyFont="1" applyFill="1" applyBorder="1" applyAlignment="1" applyProtection="1">
      <alignment vertical="center"/>
      <protection hidden="1" locked="0"/>
    </xf>
    <xf numFmtId="0" fontId="97" fillId="0" borderId="0" xfId="43" applyFont="1" applyAlignment="1" applyProtection="1">
      <alignment vertical="center"/>
      <protection/>
    </xf>
    <xf numFmtId="0" fontId="72" fillId="9" borderId="0" xfId="0" applyFont="1" applyFill="1" applyAlignment="1">
      <alignment vertical="center"/>
    </xf>
    <xf numFmtId="0" fontId="72" fillId="0" borderId="0" xfId="0" applyFont="1" applyAlignment="1">
      <alignment vertical="center"/>
    </xf>
    <xf numFmtId="0" fontId="98" fillId="0" borderId="65" xfId="43" applyFont="1" applyBorder="1" applyAlignment="1" applyProtection="1">
      <alignment vertical="center"/>
      <protection/>
    </xf>
    <xf numFmtId="0" fontId="98" fillId="0" borderId="49" xfId="43" applyFont="1" applyBorder="1" applyAlignment="1" applyProtection="1">
      <alignment vertical="center"/>
      <protection/>
    </xf>
    <xf numFmtId="38" fontId="15" fillId="0" borderId="68" xfId="51" applyFont="1" applyBorder="1" applyAlignment="1" applyProtection="1">
      <alignment horizontal="right" vertical="center"/>
      <protection hidden="1"/>
    </xf>
    <xf numFmtId="38" fontId="15" fillId="0" borderId="67" xfId="51" applyFont="1" applyBorder="1" applyAlignment="1" applyProtection="1">
      <alignment horizontal="right" vertical="center"/>
      <protection hidden="1"/>
    </xf>
    <xf numFmtId="0" fontId="98" fillId="0" borderId="57" xfId="43" applyFont="1" applyBorder="1" applyAlignment="1" applyProtection="1">
      <alignment vertical="center"/>
      <protection/>
    </xf>
    <xf numFmtId="0" fontId="98" fillId="0" borderId="51" xfId="43" applyFont="1" applyBorder="1" applyAlignment="1" applyProtection="1">
      <alignment vertical="center"/>
      <protection/>
    </xf>
    <xf numFmtId="38" fontId="15" fillId="0" borderId="17" xfId="51" applyFont="1" applyBorder="1" applyAlignment="1" applyProtection="1">
      <alignment horizontal="right" vertical="center"/>
      <protection hidden="1"/>
    </xf>
    <xf numFmtId="38" fontId="15" fillId="0" borderId="33" xfId="51" applyFont="1" applyBorder="1" applyAlignment="1" applyProtection="1">
      <alignment horizontal="right" vertical="center"/>
      <protection hidden="1"/>
    </xf>
    <xf numFmtId="0" fontId="98" fillId="0" borderId="68" xfId="43" applyFont="1" applyBorder="1" applyAlignment="1" applyProtection="1">
      <alignment horizontal="left" vertical="center"/>
      <protection/>
    </xf>
    <xf numFmtId="0" fontId="98" fillId="0" borderId="67" xfId="43" applyFont="1" applyBorder="1" applyAlignment="1" applyProtection="1">
      <alignment horizontal="left" vertical="center"/>
      <protection/>
    </xf>
    <xf numFmtId="0" fontId="6" fillId="33" borderId="75" xfId="0" applyFont="1" applyFill="1" applyBorder="1" applyAlignment="1">
      <alignment vertical="center"/>
    </xf>
    <xf numFmtId="0" fontId="6" fillId="33" borderId="48" xfId="0" applyFont="1" applyFill="1" applyBorder="1" applyAlignment="1">
      <alignment vertical="center"/>
    </xf>
    <xf numFmtId="0" fontId="6" fillId="33" borderId="71" xfId="0" applyFont="1" applyFill="1" applyBorder="1" applyAlignment="1">
      <alignment horizontal="center" vertical="center"/>
    </xf>
    <xf numFmtId="0" fontId="6" fillId="33" borderId="29" xfId="0" applyFont="1" applyFill="1" applyBorder="1" applyAlignment="1">
      <alignment horizontal="center" vertical="center"/>
    </xf>
    <xf numFmtId="38" fontId="15" fillId="0" borderId="64" xfId="51" applyFont="1" applyBorder="1" applyAlignment="1" applyProtection="1">
      <alignment horizontal="right" vertical="center"/>
      <protection hidden="1"/>
    </xf>
    <xf numFmtId="38" fontId="15" fillId="0" borderId="63" xfId="51" applyFont="1" applyBorder="1" applyAlignment="1" applyProtection="1">
      <alignment horizontal="right" vertical="center"/>
      <protection hidden="1"/>
    </xf>
    <xf numFmtId="0" fontId="31" fillId="0" borderId="19" xfId="0" applyFont="1" applyBorder="1" applyAlignment="1" applyProtection="1">
      <alignment horizontal="left" vertical="center"/>
      <protection locked="0"/>
    </xf>
    <xf numFmtId="0" fontId="31" fillId="0" borderId="56" xfId="0" applyFont="1" applyBorder="1" applyAlignment="1" applyProtection="1">
      <alignment horizontal="left" vertical="center"/>
      <protection locked="0"/>
    </xf>
    <xf numFmtId="0" fontId="15" fillId="33" borderId="54" xfId="0" applyFont="1" applyFill="1" applyBorder="1" applyAlignment="1">
      <alignment horizontal="left" vertical="center"/>
    </xf>
    <xf numFmtId="0" fontId="0" fillId="0" borderId="106" xfId="0" applyBorder="1" applyAlignment="1">
      <alignment horizontal="left" vertical="center"/>
    </xf>
    <xf numFmtId="0" fontId="0" fillId="0" borderId="56" xfId="0" applyBorder="1" applyAlignment="1">
      <alignment horizontal="left" vertical="center"/>
    </xf>
    <xf numFmtId="0" fontId="7" fillId="0" borderId="12" xfId="0" applyFont="1" applyBorder="1" applyAlignment="1" applyProtection="1">
      <alignment vertical="top" wrapText="1"/>
      <protection locked="0"/>
    </xf>
    <xf numFmtId="0" fontId="0" fillId="0" borderId="55" xfId="0" applyBorder="1" applyAlignment="1">
      <alignment vertical="top" wrapText="1"/>
    </xf>
    <xf numFmtId="0" fontId="0" fillId="0" borderId="13" xfId="0" applyBorder="1" applyAlignment="1">
      <alignment vertical="top" wrapText="1"/>
    </xf>
    <xf numFmtId="0" fontId="0" fillId="0" borderId="69" xfId="0" applyBorder="1" applyAlignment="1">
      <alignment vertical="top" wrapText="1"/>
    </xf>
    <xf numFmtId="0" fontId="0" fillId="0" borderId="0" xfId="0" applyAlignment="1">
      <alignment vertical="top" wrapText="1"/>
    </xf>
    <xf numFmtId="0" fontId="0" fillId="0" borderId="16" xfId="0" applyBorder="1" applyAlignment="1">
      <alignment vertical="top" wrapText="1"/>
    </xf>
    <xf numFmtId="0" fontId="0" fillId="0" borderId="15" xfId="0" applyBorder="1" applyAlignment="1">
      <alignment vertical="top" wrapText="1"/>
    </xf>
    <xf numFmtId="0" fontId="0" fillId="0" borderId="96" xfId="0" applyBorder="1" applyAlignment="1">
      <alignment vertical="top" wrapText="1"/>
    </xf>
    <xf numFmtId="0" fontId="0" fillId="0" borderId="81" xfId="0" applyBorder="1" applyAlignment="1">
      <alignment vertical="top" wrapText="1"/>
    </xf>
    <xf numFmtId="31" fontId="31" fillId="0" borderId="19" xfId="0" applyNumberFormat="1" applyFont="1" applyBorder="1" applyAlignment="1" applyProtection="1">
      <alignment horizontal="left" vertical="center"/>
      <protection locked="0"/>
    </xf>
    <xf numFmtId="0" fontId="7" fillId="0" borderId="12" xfId="0" applyFont="1" applyBorder="1" applyAlignment="1" applyProtection="1">
      <alignment horizontal="left" vertical="top" wrapText="1"/>
      <protection hidden="1"/>
    </xf>
    <xf numFmtId="0" fontId="7" fillId="0" borderId="55" xfId="0" applyFont="1" applyBorder="1" applyAlignment="1" applyProtection="1">
      <alignment horizontal="left" vertical="top" wrapText="1"/>
      <protection hidden="1"/>
    </xf>
    <xf numFmtId="0" fontId="7" fillId="0" borderId="13" xfId="0" applyFont="1" applyBorder="1" applyAlignment="1" applyProtection="1">
      <alignment horizontal="left" vertical="top" wrapText="1"/>
      <protection hidden="1"/>
    </xf>
    <xf numFmtId="0" fontId="7" fillId="0" borderId="15" xfId="0" applyFont="1" applyBorder="1" applyAlignment="1" applyProtection="1">
      <alignment horizontal="left" vertical="top" wrapText="1"/>
      <protection hidden="1"/>
    </xf>
    <xf numFmtId="0" fontId="7" fillId="0" borderId="96" xfId="0" applyFont="1" applyBorder="1" applyAlignment="1" applyProtection="1">
      <alignment horizontal="left" vertical="top" wrapText="1"/>
      <protection hidden="1"/>
    </xf>
    <xf numFmtId="0" fontId="7" fillId="0" borderId="81" xfId="0" applyFont="1" applyBorder="1" applyAlignment="1" applyProtection="1">
      <alignment horizontal="left" vertical="top" wrapText="1"/>
      <protection hidden="1"/>
    </xf>
    <xf numFmtId="38" fontId="31" fillId="0" borderId="71" xfId="51" applyFont="1" applyBorder="1" applyAlignment="1" applyProtection="1">
      <alignment horizontal="left" vertical="center"/>
      <protection hidden="1"/>
    </xf>
    <xf numFmtId="38" fontId="31" fillId="0" borderId="29" xfId="51" applyFont="1" applyBorder="1" applyAlignment="1" applyProtection="1">
      <alignment horizontal="left" vertical="center"/>
      <protection hidden="1"/>
    </xf>
    <xf numFmtId="0" fontId="31" fillId="0" borderId="71" xfId="0" applyFont="1" applyBorder="1" applyAlignment="1" applyProtection="1">
      <alignment horizontal="left" vertical="center"/>
      <protection locked="0"/>
    </xf>
    <xf numFmtId="0" fontId="31" fillId="0" borderId="29" xfId="0" applyFont="1" applyBorder="1" applyAlignment="1" applyProtection="1">
      <alignment horizontal="left" vertical="center"/>
      <protection locked="0"/>
    </xf>
    <xf numFmtId="38" fontId="36" fillId="0" borderId="71" xfId="51" applyFont="1" applyBorder="1" applyAlignment="1" applyProtection="1">
      <alignment horizontal="right" vertical="center"/>
      <protection hidden="1"/>
    </xf>
    <xf numFmtId="38" fontId="36" fillId="0" borderId="29" xfId="51" applyFont="1" applyBorder="1" applyAlignment="1" applyProtection="1">
      <alignment horizontal="right" vertical="center"/>
      <protection hidden="1"/>
    </xf>
    <xf numFmtId="0" fontId="14" fillId="33" borderId="71" xfId="0" applyFont="1" applyFill="1" applyBorder="1" applyAlignment="1">
      <alignment horizontal="center" vertical="center" shrinkToFit="1"/>
    </xf>
    <xf numFmtId="0" fontId="14" fillId="33" borderId="74"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4" fillId="0" borderId="0" xfId="0" applyFont="1" applyAlignment="1">
      <alignment horizontal="left" vertical="center" shrinkToFit="1"/>
    </xf>
    <xf numFmtId="0" fontId="14" fillId="0" borderId="68" xfId="0" applyFont="1" applyBorder="1" applyAlignment="1">
      <alignment horizontal="center" vertical="center" shrinkToFit="1"/>
    </xf>
    <xf numFmtId="0" fontId="14" fillId="0" borderId="66" xfId="0" applyFont="1" applyBorder="1" applyAlignment="1">
      <alignment horizontal="center" vertical="center" shrinkToFit="1"/>
    </xf>
    <xf numFmtId="0" fontId="39" fillId="0" borderId="55" xfId="0" applyFont="1" applyBorder="1" applyAlignment="1">
      <alignment horizontal="left" vertical="center" shrinkToFit="1"/>
    </xf>
    <xf numFmtId="0" fontId="40" fillId="0" borderId="55" xfId="0" applyFont="1" applyBorder="1" applyAlignment="1">
      <alignment horizontal="left" vertical="center" shrinkToFit="1"/>
    </xf>
    <xf numFmtId="0" fontId="21" fillId="0" borderId="0" xfId="0" applyFont="1" applyAlignment="1">
      <alignment horizontal="left" vertical="center" shrinkToFit="1"/>
    </xf>
    <xf numFmtId="0" fontId="14" fillId="33" borderId="71" xfId="0" applyFont="1" applyFill="1" applyBorder="1" applyAlignment="1" quotePrefix="1">
      <alignment horizontal="center" vertical="center" shrinkToFit="1"/>
    </xf>
    <xf numFmtId="0" fontId="14" fillId="33" borderId="74" xfId="0" applyFont="1" applyFill="1" applyBorder="1" applyAlignment="1" quotePrefix="1">
      <alignment horizontal="center" vertical="center" shrinkToFit="1"/>
    </xf>
    <xf numFmtId="0" fontId="14" fillId="33" borderId="29" xfId="0" applyFont="1" applyFill="1" applyBorder="1" applyAlignment="1" quotePrefix="1">
      <alignment horizontal="center" vertical="center" shrinkToFit="1"/>
    </xf>
    <xf numFmtId="0" fontId="14" fillId="0" borderId="17" xfId="0" applyFont="1" applyBorder="1" applyAlignment="1">
      <alignment horizontal="center" vertical="center" shrinkToFit="1"/>
    </xf>
    <xf numFmtId="0" fontId="14" fillId="0" borderId="84" xfId="0" applyFont="1" applyBorder="1" applyAlignment="1">
      <alignment horizontal="center" vertical="center" shrinkToFit="1"/>
    </xf>
    <xf numFmtId="0" fontId="93" fillId="0" borderId="0" xfId="0" applyFont="1" applyAlignment="1">
      <alignment/>
    </xf>
    <xf numFmtId="0" fontId="99" fillId="0" borderId="0" xfId="0" applyFont="1" applyAlignment="1">
      <alignment vertical="center"/>
    </xf>
    <xf numFmtId="0" fontId="8" fillId="0" borderId="0" xfId="43" applyFont="1" applyAlignment="1" applyProtection="1">
      <alignment/>
      <protection/>
    </xf>
    <xf numFmtId="0" fontId="8" fillId="0" borderId="0" xfId="43" applyFont="1" applyAlignment="1" applyProtection="1">
      <alignment horizontal="left"/>
      <protection/>
    </xf>
    <xf numFmtId="0" fontId="100" fillId="0" borderId="0" xfId="0" applyFont="1" applyAlignment="1">
      <alignment vertical="center"/>
    </xf>
    <xf numFmtId="0" fontId="99" fillId="0" borderId="71" xfId="0" applyFont="1" applyBorder="1" applyAlignment="1">
      <alignment vertical="center"/>
    </xf>
    <xf numFmtId="0" fontId="99" fillId="0" borderId="74" xfId="0" applyFont="1" applyBorder="1" applyAlignment="1">
      <alignment vertical="center"/>
    </xf>
    <xf numFmtId="0" fontId="99" fillId="0" borderId="29" xfId="0" applyFont="1" applyBorder="1" applyAlignment="1">
      <alignment vertical="center"/>
    </xf>
    <xf numFmtId="0" fontId="99" fillId="0" borderId="19" xfId="0" applyFont="1" applyBorder="1" applyAlignment="1">
      <alignment vertical="center"/>
    </xf>
    <xf numFmtId="0" fontId="99" fillId="0" borderId="71" xfId="0" applyFont="1" applyBorder="1" applyAlignment="1">
      <alignment horizontal="centerContinuous" vertical="center"/>
    </xf>
    <xf numFmtId="0" fontId="99" fillId="0" borderId="29" xfId="0" applyFont="1" applyBorder="1" applyAlignment="1">
      <alignment horizontal="centerContinuous" vertical="center"/>
    </xf>
    <xf numFmtId="0" fontId="99" fillId="0" borderId="54" xfId="0" applyFont="1" applyBorder="1" applyAlignment="1">
      <alignment vertical="center" shrinkToFit="1"/>
    </xf>
    <xf numFmtId="176" fontId="99" fillId="0" borderId="12" xfId="0" applyNumberFormat="1" applyFont="1" applyBorder="1" applyAlignment="1">
      <alignment vertical="center"/>
    </xf>
    <xf numFmtId="177" fontId="99" fillId="0" borderId="13" xfId="0" applyNumberFormat="1" applyFont="1" applyBorder="1" applyAlignment="1">
      <alignment vertical="center"/>
    </xf>
    <xf numFmtId="177" fontId="99" fillId="0" borderId="13" xfId="0" applyNumberFormat="1" applyFont="1" applyBorder="1" applyAlignment="1">
      <alignment horizontal="centerContinuous" vertical="center"/>
    </xf>
    <xf numFmtId="176" fontId="99" fillId="0" borderId="17" xfId="0" applyNumberFormat="1" applyFont="1" applyBorder="1" applyAlignment="1">
      <alignment vertical="center"/>
    </xf>
    <xf numFmtId="177" fontId="99" fillId="0" borderId="33" xfId="0" applyNumberFormat="1" applyFont="1" applyBorder="1" applyAlignment="1">
      <alignment vertical="center"/>
    </xf>
    <xf numFmtId="176" fontId="99" fillId="0" borderId="15" xfId="0" applyNumberFormat="1" applyFont="1" applyBorder="1" applyAlignment="1">
      <alignment vertical="center"/>
    </xf>
    <xf numFmtId="177" fontId="99" fillId="0" borderId="81" xfId="0" applyNumberFormat="1" applyFont="1" applyBorder="1" applyAlignment="1">
      <alignment vertical="center"/>
    </xf>
    <xf numFmtId="177" fontId="99" fillId="0" borderId="96" xfId="0" applyNumberFormat="1" applyFont="1" applyBorder="1" applyAlignment="1">
      <alignment horizontal="centerContinuous" vertical="center"/>
    </xf>
    <xf numFmtId="177" fontId="99" fillId="0" borderId="81" xfId="0" applyNumberFormat="1" applyFont="1" applyBorder="1" applyAlignment="1">
      <alignment horizontal="centerContinuous" vertical="center"/>
    </xf>
    <xf numFmtId="0" fontId="99" fillId="0" borderId="54" xfId="0" applyFont="1" applyBorder="1" applyAlignment="1">
      <alignment vertical="center"/>
    </xf>
    <xf numFmtId="177" fontId="99" fillId="0" borderId="55" xfId="0" applyNumberFormat="1" applyFont="1" applyBorder="1" applyAlignment="1">
      <alignment vertical="center"/>
    </xf>
    <xf numFmtId="176" fontId="99" fillId="0" borderId="55" xfId="0" applyNumberFormat="1" applyFont="1" applyBorder="1" applyAlignment="1">
      <alignment vertical="center"/>
    </xf>
    <xf numFmtId="0" fontId="99" fillId="0" borderId="31" xfId="0" applyFont="1" applyBorder="1" applyAlignment="1">
      <alignment vertical="center"/>
    </xf>
    <xf numFmtId="176" fontId="99" fillId="0" borderId="69" xfId="0" applyNumberFormat="1" applyFont="1" applyBorder="1" applyAlignment="1">
      <alignment vertical="center"/>
    </xf>
    <xf numFmtId="177" fontId="99" fillId="0" borderId="16" xfId="0" applyNumberFormat="1" applyFont="1" applyBorder="1" applyAlignment="1">
      <alignment vertical="center"/>
    </xf>
    <xf numFmtId="177" fontId="99" fillId="0" borderId="0" xfId="0" applyNumberFormat="1" applyFont="1" applyAlignment="1">
      <alignment vertical="center"/>
    </xf>
    <xf numFmtId="176" fontId="99" fillId="0" borderId="0" xfId="0" applyNumberFormat="1" applyFont="1" applyAlignment="1">
      <alignment vertical="center"/>
    </xf>
    <xf numFmtId="176" fontId="99" fillId="0" borderId="72" xfId="0" applyNumberFormat="1" applyFont="1" applyBorder="1" applyAlignment="1">
      <alignment vertical="center"/>
    </xf>
    <xf numFmtId="177" fontId="99" fillId="0" borderId="107" xfId="0" applyNumberFormat="1" applyFont="1" applyBorder="1" applyAlignment="1">
      <alignment vertical="center"/>
    </xf>
    <xf numFmtId="177" fontId="99" fillId="0" borderId="108" xfId="0" applyNumberFormat="1" applyFont="1" applyBorder="1" applyAlignment="1">
      <alignment vertical="center"/>
    </xf>
    <xf numFmtId="176" fontId="99" fillId="0" borderId="107" xfId="0" applyNumberFormat="1" applyFont="1" applyBorder="1" applyAlignment="1">
      <alignment vertical="center"/>
    </xf>
    <xf numFmtId="176" fontId="99" fillId="0" borderId="90" xfId="0" applyNumberFormat="1" applyFont="1" applyBorder="1" applyAlignment="1">
      <alignment vertical="center"/>
    </xf>
    <xf numFmtId="177" fontId="99" fillId="0" borderId="32" xfId="0" applyNumberFormat="1" applyFont="1" applyBorder="1" applyAlignment="1">
      <alignment vertical="center"/>
    </xf>
    <xf numFmtId="0" fontId="99" fillId="0" borderId="106" xfId="0" applyFont="1" applyBorder="1" applyAlignment="1">
      <alignment vertical="center"/>
    </xf>
    <xf numFmtId="177" fontId="99" fillId="0" borderId="18" xfId="0" applyNumberFormat="1" applyFont="1" applyBorder="1" applyAlignment="1">
      <alignment vertical="center"/>
    </xf>
    <xf numFmtId="176" fontId="99" fillId="0" borderId="18" xfId="0" applyNumberFormat="1" applyFont="1" applyBorder="1" applyAlignment="1">
      <alignment vertical="center"/>
    </xf>
    <xf numFmtId="177" fontId="99" fillId="0" borderId="33" xfId="0" applyNumberFormat="1" applyFont="1" applyBorder="1" applyAlignment="1">
      <alignment horizontal="centerContinuous" vertical="center"/>
    </xf>
    <xf numFmtId="177" fontId="99" fillId="0" borderId="18" xfId="0" applyNumberFormat="1" applyFont="1" applyBorder="1" applyAlignment="1">
      <alignment horizontal="centerContinuous" vertical="center"/>
    </xf>
    <xf numFmtId="0" fontId="99" fillId="0" borderId="0" xfId="0" applyFont="1" applyAlignment="1">
      <alignment horizontal="right" vertical="center"/>
    </xf>
    <xf numFmtId="0" fontId="99" fillId="0" borderId="55" xfId="0" applyFont="1" applyBorder="1" applyAlignment="1">
      <alignment vertical="center"/>
    </xf>
    <xf numFmtId="0" fontId="99" fillId="0" borderId="0" xfId="0" applyFont="1" applyAlignment="1">
      <alignment vertical="center" shrinkToFit="1"/>
    </xf>
    <xf numFmtId="0" fontId="99" fillId="0" borderId="29" xfId="0" applyFont="1" applyBorder="1" applyAlignment="1" applyProtection="1">
      <alignment horizontal="centerContinuous" vertical="center"/>
      <protection hidden="1"/>
    </xf>
    <xf numFmtId="178" fontId="99" fillId="0" borderId="19" xfId="0" applyNumberFormat="1" applyFont="1" applyBorder="1" applyAlignment="1" applyProtection="1">
      <alignment vertical="center" wrapText="1"/>
      <protection hidden="1"/>
    </xf>
    <xf numFmtId="3" fontId="99" fillId="0" borderId="0" xfId="0" applyNumberFormat="1" applyFont="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4"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2007年8月部数表(8月1日現在)" xfId="62"/>
    <cellStyle name="標準_搬入先一覧" xfId="63"/>
    <cellStyle name="Followed Hyperlink" xfId="64"/>
    <cellStyle name="良い" xfId="65"/>
  </cellStyles>
  <dxfs count="44">
    <dxf>
      <font>
        <color auto="1"/>
      </font>
    </dxf>
    <dxf>
      <font>
        <color auto="1"/>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border/>
    </dxf>
    <dxf>
      <font>
        <color auto="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6.emf" /><Relationship Id="rId6"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6734175</xdr:colOff>
      <xdr:row>4</xdr:row>
      <xdr:rowOff>85725</xdr:rowOff>
    </xdr:from>
    <xdr:to>
      <xdr:col>3</xdr:col>
      <xdr:colOff>8724900</xdr:colOff>
      <xdr:row>4</xdr:row>
      <xdr:rowOff>219075</xdr:rowOff>
    </xdr:to>
    <xdr:pic>
      <xdr:nvPicPr>
        <xdr:cNvPr id="1" name="図 2"/>
        <xdr:cNvPicPr preferRelativeResize="1">
          <a:picLocks noChangeAspect="1"/>
        </xdr:cNvPicPr>
      </xdr:nvPicPr>
      <xdr:blipFill>
        <a:blip r:embed="rId1"/>
        <a:stretch>
          <a:fillRect/>
        </a:stretch>
      </xdr:blipFill>
      <xdr:spPr>
        <a:xfrm>
          <a:off x="7305675" y="933450"/>
          <a:ext cx="1981200" cy="133350"/>
        </a:xfrm>
        <a:prstGeom prst="rect">
          <a:avLst/>
        </a:prstGeom>
        <a:noFill/>
        <a:ln w="9525" cmpd="sng">
          <a:noFill/>
        </a:ln>
      </xdr:spPr>
    </xdr:pic>
    <xdr:clientData/>
  </xdr:twoCellAnchor>
  <xdr:twoCellAnchor editAs="oneCell">
    <xdr:from>
      <xdr:col>3</xdr:col>
      <xdr:colOff>6734175</xdr:colOff>
      <xdr:row>4</xdr:row>
      <xdr:rowOff>85725</xdr:rowOff>
    </xdr:from>
    <xdr:to>
      <xdr:col>3</xdr:col>
      <xdr:colOff>8724900</xdr:colOff>
      <xdr:row>4</xdr:row>
      <xdr:rowOff>219075</xdr:rowOff>
    </xdr:to>
    <xdr:pic>
      <xdr:nvPicPr>
        <xdr:cNvPr id="2" name="図 2"/>
        <xdr:cNvPicPr preferRelativeResize="1">
          <a:picLocks noChangeAspect="1"/>
        </xdr:cNvPicPr>
      </xdr:nvPicPr>
      <xdr:blipFill>
        <a:blip r:embed="rId1"/>
        <a:stretch>
          <a:fillRect/>
        </a:stretch>
      </xdr:blipFill>
      <xdr:spPr>
        <a:xfrm>
          <a:off x="7305675" y="933450"/>
          <a:ext cx="1981200" cy="133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152400</xdr:colOff>
      <xdr:row>5</xdr:row>
      <xdr:rowOff>200025</xdr:rowOff>
    </xdr:from>
    <xdr:to>
      <xdr:col>2</xdr:col>
      <xdr:colOff>1809750</xdr:colOff>
      <xdr:row>5</xdr:row>
      <xdr:rowOff>390525</xdr:rowOff>
    </xdr:to>
    <xdr:pic>
      <xdr:nvPicPr>
        <xdr:cNvPr id="1" name="図 35"/>
        <xdr:cNvPicPr preferRelativeResize="1">
          <a:picLocks noChangeAspect="1"/>
        </xdr:cNvPicPr>
      </xdr:nvPicPr>
      <xdr:blipFill>
        <a:blip r:embed="rId1"/>
        <a:stretch>
          <a:fillRect/>
        </a:stretch>
      </xdr:blipFill>
      <xdr:spPr>
        <a:xfrm>
          <a:off x="390525" y="4991100"/>
          <a:ext cx="1657350" cy="190500"/>
        </a:xfrm>
        <a:prstGeom prst="rect">
          <a:avLst/>
        </a:prstGeom>
        <a:noFill/>
        <a:ln w="9525" cmpd="sng">
          <a:noFill/>
        </a:ln>
      </xdr:spPr>
    </xdr:pic>
    <xdr:clientData/>
  </xdr:twoCellAnchor>
  <xdr:twoCellAnchor editAs="oneCell">
    <xdr:from>
      <xdr:col>2</xdr:col>
      <xdr:colOff>152400</xdr:colOff>
      <xdr:row>4</xdr:row>
      <xdr:rowOff>457200</xdr:rowOff>
    </xdr:from>
    <xdr:to>
      <xdr:col>2</xdr:col>
      <xdr:colOff>2038350</xdr:colOff>
      <xdr:row>4</xdr:row>
      <xdr:rowOff>647700</xdr:rowOff>
    </xdr:to>
    <xdr:pic>
      <xdr:nvPicPr>
        <xdr:cNvPr id="2" name="図 21"/>
        <xdr:cNvPicPr preferRelativeResize="1">
          <a:picLocks noChangeAspect="1"/>
        </xdr:cNvPicPr>
      </xdr:nvPicPr>
      <xdr:blipFill>
        <a:blip r:embed="rId2"/>
        <a:stretch>
          <a:fillRect/>
        </a:stretch>
      </xdr:blipFill>
      <xdr:spPr>
        <a:xfrm>
          <a:off x="390525" y="4324350"/>
          <a:ext cx="1885950" cy="190500"/>
        </a:xfrm>
        <a:prstGeom prst="rect">
          <a:avLst/>
        </a:prstGeom>
        <a:noFill/>
        <a:ln w="9525" cmpd="sng">
          <a:noFill/>
        </a:ln>
      </xdr:spPr>
    </xdr:pic>
    <xdr:clientData/>
  </xdr:twoCellAnchor>
  <xdr:twoCellAnchor editAs="oneCell">
    <xdr:from>
      <xdr:col>2</xdr:col>
      <xdr:colOff>152400</xdr:colOff>
      <xdr:row>4</xdr:row>
      <xdr:rowOff>123825</xdr:rowOff>
    </xdr:from>
    <xdr:to>
      <xdr:col>2</xdr:col>
      <xdr:colOff>2009775</xdr:colOff>
      <xdr:row>4</xdr:row>
      <xdr:rowOff>342900</xdr:rowOff>
    </xdr:to>
    <xdr:pic>
      <xdr:nvPicPr>
        <xdr:cNvPr id="3" name="図 19"/>
        <xdr:cNvPicPr preferRelativeResize="1">
          <a:picLocks noChangeAspect="1"/>
        </xdr:cNvPicPr>
      </xdr:nvPicPr>
      <xdr:blipFill>
        <a:blip r:embed="rId3"/>
        <a:stretch>
          <a:fillRect/>
        </a:stretch>
      </xdr:blipFill>
      <xdr:spPr>
        <a:xfrm>
          <a:off x="390525" y="3990975"/>
          <a:ext cx="1857375" cy="219075"/>
        </a:xfrm>
        <a:prstGeom prst="rect">
          <a:avLst/>
        </a:prstGeom>
        <a:noFill/>
        <a:ln w="9525" cmpd="sng">
          <a:noFill/>
        </a:ln>
      </xdr:spPr>
    </xdr:pic>
    <xdr:clientData/>
  </xdr:twoCellAnchor>
  <xdr:twoCellAnchor editAs="oneCell">
    <xdr:from>
      <xdr:col>2</xdr:col>
      <xdr:colOff>95250</xdr:colOff>
      <xdr:row>2</xdr:row>
      <xdr:rowOff>104775</xdr:rowOff>
    </xdr:from>
    <xdr:to>
      <xdr:col>2</xdr:col>
      <xdr:colOff>1981200</xdr:colOff>
      <xdr:row>2</xdr:row>
      <xdr:rowOff>752475</xdr:rowOff>
    </xdr:to>
    <xdr:pic>
      <xdr:nvPicPr>
        <xdr:cNvPr id="4" name="図 17"/>
        <xdr:cNvPicPr preferRelativeResize="1">
          <a:picLocks noChangeAspect="1"/>
        </xdr:cNvPicPr>
      </xdr:nvPicPr>
      <xdr:blipFill>
        <a:blip r:embed="rId4"/>
        <a:stretch>
          <a:fillRect/>
        </a:stretch>
      </xdr:blipFill>
      <xdr:spPr>
        <a:xfrm>
          <a:off x="333375" y="619125"/>
          <a:ext cx="1885950" cy="647700"/>
        </a:xfrm>
        <a:prstGeom prst="rect">
          <a:avLst/>
        </a:prstGeom>
        <a:noFill/>
        <a:ln w="9525" cmpd="sng">
          <a:noFill/>
        </a:ln>
      </xdr:spPr>
    </xdr:pic>
    <xdr:clientData/>
  </xdr:twoCellAnchor>
  <xdr:twoCellAnchor>
    <xdr:from>
      <xdr:col>2</xdr:col>
      <xdr:colOff>923925</xdr:colOff>
      <xdr:row>2</xdr:row>
      <xdr:rowOff>142875</xdr:rowOff>
    </xdr:from>
    <xdr:to>
      <xdr:col>2</xdr:col>
      <xdr:colOff>1400175</xdr:colOff>
      <xdr:row>2</xdr:row>
      <xdr:rowOff>323850</xdr:rowOff>
    </xdr:to>
    <xdr:sp>
      <xdr:nvSpPr>
        <xdr:cNvPr id="5" name="円/楕円 30"/>
        <xdr:cNvSpPr>
          <a:spLocks/>
        </xdr:cNvSpPr>
      </xdr:nvSpPr>
      <xdr:spPr>
        <a:xfrm>
          <a:off x="1162050" y="657225"/>
          <a:ext cx="466725" cy="1714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2</xdr:col>
      <xdr:colOff>152400</xdr:colOff>
      <xdr:row>3</xdr:row>
      <xdr:rowOff>1162050</xdr:rowOff>
    </xdr:from>
    <xdr:to>
      <xdr:col>2</xdr:col>
      <xdr:colOff>2076450</xdr:colOff>
      <xdr:row>3</xdr:row>
      <xdr:rowOff>1647825</xdr:rowOff>
    </xdr:to>
    <xdr:pic>
      <xdr:nvPicPr>
        <xdr:cNvPr id="6" name="図 18"/>
        <xdr:cNvPicPr preferRelativeResize="1">
          <a:picLocks noChangeAspect="1"/>
        </xdr:cNvPicPr>
      </xdr:nvPicPr>
      <xdr:blipFill>
        <a:blip r:embed="rId5"/>
        <a:stretch>
          <a:fillRect/>
        </a:stretch>
      </xdr:blipFill>
      <xdr:spPr>
        <a:xfrm>
          <a:off x="390525" y="2466975"/>
          <a:ext cx="1924050" cy="485775"/>
        </a:xfrm>
        <a:prstGeom prst="rect">
          <a:avLst/>
        </a:prstGeom>
        <a:noFill/>
        <a:ln w="9525" cmpd="sng">
          <a:noFill/>
        </a:ln>
      </xdr:spPr>
    </xdr:pic>
    <xdr:clientData/>
  </xdr:twoCellAnchor>
  <xdr:twoCellAnchor>
    <xdr:from>
      <xdr:col>2</xdr:col>
      <xdr:colOff>1685925</xdr:colOff>
      <xdr:row>3</xdr:row>
      <xdr:rowOff>1123950</xdr:rowOff>
    </xdr:from>
    <xdr:to>
      <xdr:col>2</xdr:col>
      <xdr:colOff>2152650</xdr:colOff>
      <xdr:row>3</xdr:row>
      <xdr:rowOff>1381125</xdr:rowOff>
    </xdr:to>
    <xdr:sp>
      <xdr:nvSpPr>
        <xdr:cNvPr id="7" name="円/楕円 29"/>
        <xdr:cNvSpPr>
          <a:spLocks/>
        </xdr:cNvSpPr>
      </xdr:nvSpPr>
      <xdr:spPr>
        <a:xfrm>
          <a:off x="1924050" y="2428875"/>
          <a:ext cx="466725" cy="2571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390525</xdr:colOff>
      <xdr:row>4</xdr:row>
      <xdr:rowOff>85725</xdr:rowOff>
    </xdr:from>
    <xdr:to>
      <xdr:col>2</xdr:col>
      <xdr:colOff>704850</xdr:colOff>
      <xdr:row>4</xdr:row>
      <xdr:rowOff>361950</xdr:rowOff>
    </xdr:to>
    <xdr:sp>
      <xdr:nvSpPr>
        <xdr:cNvPr id="8" name="円/楕円 28"/>
        <xdr:cNvSpPr>
          <a:spLocks/>
        </xdr:cNvSpPr>
      </xdr:nvSpPr>
      <xdr:spPr>
        <a:xfrm>
          <a:off x="628650" y="3952875"/>
          <a:ext cx="314325"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457200</xdr:colOff>
      <xdr:row>4</xdr:row>
      <xdr:rowOff>409575</xdr:rowOff>
    </xdr:from>
    <xdr:to>
      <xdr:col>2</xdr:col>
      <xdr:colOff>857250</xdr:colOff>
      <xdr:row>4</xdr:row>
      <xdr:rowOff>704850</xdr:rowOff>
    </xdr:to>
    <xdr:sp>
      <xdr:nvSpPr>
        <xdr:cNvPr id="9" name="円/楕円 27"/>
        <xdr:cNvSpPr>
          <a:spLocks/>
        </xdr:cNvSpPr>
      </xdr:nvSpPr>
      <xdr:spPr>
        <a:xfrm>
          <a:off x="695325" y="4276725"/>
          <a:ext cx="390525" cy="2857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2</xdr:col>
      <xdr:colOff>142875</xdr:colOff>
      <xdr:row>5</xdr:row>
      <xdr:rowOff>657225</xdr:rowOff>
    </xdr:from>
    <xdr:to>
      <xdr:col>2</xdr:col>
      <xdr:colOff>1752600</xdr:colOff>
      <xdr:row>5</xdr:row>
      <xdr:rowOff>838200</xdr:rowOff>
    </xdr:to>
    <xdr:pic>
      <xdr:nvPicPr>
        <xdr:cNvPr id="10" name="図 33"/>
        <xdr:cNvPicPr preferRelativeResize="1">
          <a:picLocks noChangeAspect="1"/>
        </xdr:cNvPicPr>
      </xdr:nvPicPr>
      <xdr:blipFill>
        <a:blip r:embed="rId6"/>
        <a:stretch>
          <a:fillRect/>
        </a:stretch>
      </xdr:blipFill>
      <xdr:spPr>
        <a:xfrm>
          <a:off x="381000" y="5448300"/>
          <a:ext cx="1619250" cy="180975"/>
        </a:xfrm>
        <a:prstGeom prst="rect">
          <a:avLst/>
        </a:prstGeom>
        <a:noFill/>
        <a:ln w="9525" cmpd="sng">
          <a:noFill/>
        </a:ln>
      </xdr:spPr>
    </xdr:pic>
    <xdr:clientData/>
  </xdr:twoCellAnchor>
  <xdr:twoCellAnchor>
    <xdr:from>
      <xdr:col>2</xdr:col>
      <xdr:colOff>752475</xdr:colOff>
      <xdr:row>5</xdr:row>
      <xdr:rowOff>657225</xdr:rowOff>
    </xdr:from>
    <xdr:to>
      <xdr:col>2</xdr:col>
      <xdr:colOff>990600</xdr:colOff>
      <xdr:row>5</xdr:row>
      <xdr:rowOff>885825</xdr:rowOff>
    </xdr:to>
    <xdr:sp>
      <xdr:nvSpPr>
        <xdr:cNvPr id="11" name="円/楕円 31"/>
        <xdr:cNvSpPr>
          <a:spLocks/>
        </xdr:cNvSpPr>
      </xdr:nvSpPr>
      <xdr:spPr>
        <a:xfrm>
          <a:off x="990600" y="5448300"/>
          <a:ext cx="238125" cy="2286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742950</xdr:colOff>
      <xdr:row>5</xdr:row>
      <xdr:rowOff>247650</xdr:rowOff>
    </xdr:from>
    <xdr:to>
      <xdr:col>2</xdr:col>
      <xdr:colOff>971550</xdr:colOff>
      <xdr:row>5</xdr:row>
      <xdr:rowOff>476250</xdr:rowOff>
    </xdr:to>
    <xdr:sp>
      <xdr:nvSpPr>
        <xdr:cNvPr id="12" name="円/楕円 36"/>
        <xdr:cNvSpPr>
          <a:spLocks/>
        </xdr:cNvSpPr>
      </xdr:nvSpPr>
      <xdr:spPr>
        <a:xfrm>
          <a:off x="981075" y="5038725"/>
          <a:ext cx="238125" cy="2286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142875</xdr:colOff>
      <xdr:row>33</xdr:row>
      <xdr:rowOff>76200</xdr:rowOff>
    </xdr:from>
    <xdr:ext cx="38100" cy="47625"/>
    <xdr:sp>
      <xdr:nvSpPr>
        <xdr:cNvPr id="1" name="Triangle 33-2"/>
        <xdr:cNvSpPr>
          <a:spLocks/>
        </xdr:cNvSpPr>
      </xdr:nvSpPr>
      <xdr:spPr>
        <a:xfrm flipH="1">
          <a:off x="238125" y="5629275"/>
          <a:ext cx="38100" cy="47625"/>
        </a:xfrm>
        <a:prstGeom prst="rect">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142875</xdr:colOff>
      <xdr:row>23</xdr:row>
      <xdr:rowOff>76200</xdr:rowOff>
    </xdr:from>
    <xdr:ext cx="38100" cy="38100"/>
    <xdr:sp>
      <xdr:nvSpPr>
        <xdr:cNvPr id="1" name="Triangle 33-2"/>
        <xdr:cNvSpPr>
          <a:spLocks/>
        </xdr:cNvSpPr>
      </xdr:nvSpPr>
      <xdr:spPr>
        <a:xfrm flipH="1">
          <a:off x="238125" y="4019550"/>
          <a:ext cx="38100" cy="38100"/>
        </a:xfrm>
        <a:prstGeom prst="rect">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142875</xdr:colOff>
      <xdr:row>22</xdr:row>
      <xdr:rowOff>76200</xdr:rowOff>
    </xdr:from>
    <xdr:ext cx="38100" cy="38100"/>
    <xdr:sp>
      <xdr:nvSpPr>
        <xdr:cNvPr id="2" name="Triangle 33-2"/>
        <xdr:cNvSpPr>
          <a:spLocks/>
        </xdr:cNvSpPr>
      </xdr:nvSpPr>
      <xdr:spPr>
        <a:xfrm flipH="1">
          <a:off x="238125" y="3848100"/>
          <a:ext cx="38100" cy="38100"/>
        </a:xfrm>
        <a:prstGeom prst="rect">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8</xdr:row>
      <xdr:rowOff>38100</xdr:rowOff>
    </xdr:from>
    <xdr:to>
      <xdr:col>13</xdr:col>
      <xdr:colOff>571500</xdr:colOff>
      <xdr:row>12</xdr:row>
      <xdr:rowOff>38100</xdr:rowOff>
    </xdr:to>
    <xdr:sp>
      <xdr:nvSpPr>
        <xdr:cNvPr id="1" name="正方形/長方形 1"/>
        <xdr:cNvSpPr>
          <a:spLocks/>
        </xdr:cNvSpPr>
      </xdr:nvSpPr>
      <xdr:spPr>
        <a:xfrm>
          <a:off x="4857750" y="1543050"/>
          <a:ext cx="2095500" cy="6477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1100" b="0" i="0" u="none" baseline="0">
              <a:solidFill>
                <a:srgbClr val="000000"/>
              </a:solidFill>
            </a:rPr>
            <a:t>朝日：柳井販売店廃店</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読売：柳井・新庄・余田・伊保庄・阿月へ分割移管</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142875</xdr:colOff>
      <xdr:row>32</xdr:row>
      <xdr:rowOff>76200</xdr:rowOff>
    </xdr:from>
    <xdr:ext cx="38100" cy="47625"/>
    <xdr:sp>
      <xdr:nvSpPr>
        <xdr:cNvPr id="1" name="Triangle 33-2"/>
        <xdr:cNvSpPr>
          <a:spLocks/>
        </xdr:cNvSpPr>
      </xdr:nvSpPr>
      <xdr:spPr>
        <a:xfrm flipH="1">
          <a:off x="238125" y="5467350"/>
          <a:ext cx="38100" cy="47625"/>
        </a:xfrm>
        <a:prstGeom prst="rect">
          <a:avLst/>
        </a:prstGeom>
        <a:solidFill>
          <a:srgbClr val="000000"/>
        </a:solidFill>
        <a:ln w="127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rgb="FFFF0000"/>
    <pageSetUpPr fitToPage="1"/>
  </sheetPr>
  <dimension ref="A1:AL95"/>
  <sheetViews>
    <sheetView zoomScale="120" zoomScaleNormal="120" zoomScalePageLayoutView="0" workbookViewId="0" topLeftCell="A1">
      <pane xSplit="3" ySplit="3" topLeftCell="D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5"/>
  <cols>
    <col min="1" max="1" width="17.140625" style="299" customWidth="1"/>
    <col min="2" max="2" width="9.57421875" style="300" customWidth="1"/>
    <col min="3" max="4" width="9.140625" style="299" customWidth="1"/>
    <col min="5" max="7" width="7.8515625" style="299" customWidth="1"/>
    <col min="8" max="8" width="6.8515625" style="299" customWidth="1"/>
    <col min="9" max="9" width="5.8515625" style="299" customWidth="1"/>
    <col min="10" max="11" width="6.8515625" style="299" customWidth="1"/>
    <col min="12" max="12" width="5.140625" style="299" customWidth="1"/>
    <col min="13" max="15" width="8.140625" style="299" customWidth="1"/>
    <col min="16" max="19" width="8.00390625" style="299" customWidth="1"/>
    <col min="20" max="24" width="7.57421875" style="299" customWidth="1"/>
    <col min="25" max="28" width="8.421875" style="299" bestFit="1" customWidth="1"/>
    <col min="29" max="29" width="7.57421875" style="299" bestFit="1" customWidth="1"/>
    <col min="30" max="30" width="7.8515625" style="299" bestFit="1" customWidth="1"/>
    <col min="31" max="33" width="7.00390625" style="299" customWidth="1"/>
    <col min="34" max="35" width="7.8515625" style="299" bestFit="1" customWidth="1"/>
    <col min="36" max="37" width="7.421875" style="299" bestFit="1" customWidth="1"/>
    <col min="38" max="16384" width="9.00390625" style="299" customWidth="1"/>
  </cols>
  <sheetData>
    <row r="1" spans="1:30" ht="15.75" customHeight="1">
      <c r="A1" s="299" t="s">
        <v>0</v>
      </c>
      <c r="E1" s="299" t="s">
        <v>1</v>
      </c>
      <c r="F1" s="299" t="s">
        <v>2</v>
      </c>
      <c r="G1" s="299" t="s">
        <v>3</v>
      </c>
      <c r="H1" s="299" t="s">
        <v>4</v>
      </c>
      <c r="I1" s="299" t="s">
        <v>5</v>
      </c>
      <c r="J1" s="299" t="s">
        <v>6</v>
      </c>
      <c r="M1" s="299">
        <v>2</v>
      </c>
      <c r="AD1" s="299" t="s">
        <v>7</v>
      </c>
    </row>
    <row r="2" spans="2:37" ht="11.25">
      <c r="B2" s="301"/>
      <c r="C2" s="302"/>
      <c r="D2" s="302"/>
      <c r="E2" s="303" t="s">
        <v>8</v>
      </c>
      <c r="F2" s="304"/>
      <c r="G2" s="304"/>
      <c r="H2" s="304"/>
      <c r="I2" s="304"/>
      <c r="J2" s="304"/>
      <c r="K2" s="304"/>
      <c r="L2" s="305"/>
      <c r="M2" s="303" t="s">
        <v>9</v>
      </c>
      <c r="N2" s="306"/>
      <c r="O2" s="307"/>
      <c r="P2" s="308" t="s">
        <v>10</v>
      </c>
      <c r="Q2" s="304"/>
      <c r="R2" s="304"/>
      <c r="S2" s="305"/>
      <c r="T2" s="309" t="s">
        <v>11</v>
      </c>
      <c r="U2" s="310"/>
      <c r="V2" s="310"/>
      <c r="W2" s="310"/>
      <c r="X2" s="307"/>
      <c r="Y2" s="309" t="s">
        <v>12</v>
      </c>
      <c r="Z2" s="310"/>
      <c r="AA2" s="310"/>
      <c r="AB2" s="310"/>
      <c r="AC2" s="307"/>
      <c r="AD2" s="309" t="s">
        <v>13</v>
      </c>
      <c r="AE2" s="310"/>
      <c r="AF2" s="310"/>
      <c r="AG2" s="307"/>
      <c r="AH2" s="309" t="s">
        <v>14</v>
      </c>
      <c r="AI2" s="310"/>
      <c r="AJ2" s="310"/>
      <c r="AK2" s="307"/>
    </row>
    <row r="3" spans="1:37" s="322" customFormat="1" ht="28.5" customHeight="1">
      <c r="A3" s="311" t="s">
        <v>15</v>
      </c>
      <c r="B3" s="312" t="s">
        <v>16</v>
      </c>
      <c r="C3" s="313" t="s">
        <v>17</v>
      </c>
      <c r="D3" s="314" t="s">
        <v>18</v>
      </c>
      <c r="E3" s="315" t="s">
        <v>19</v>
      </c>
      <c r="F3" s="316" t="s">
        <v>20</v>
      </c>
      <c r="G3" s="316" t="s">
        <v>21</v>
      </c>
      <c r="H3" s="316" t="s">
        <v>22</v>
      </c>
      <c r="I3" s="316" t="s">
        <v>23</v>
      </c>
      <c r="J3" s="316" t="s">
        <v>24</v>
      </c>
      <c r="K3" s="316" t="s">
        <v>25</v>
      </c>
      <c r="L3" s="317"/>
      <c r="M3" s="318" t="s">
        <v>26</v>
      </c>
      <c r="N3" s="319" t="s">
        <v>27</v>
      </c>
      <c r="O3" s="317" t="s">
        <v>28</v>
      </c>
      <c r="P3" s="315" t="s">
        <v>29</v>
      </c>
      <c r="Q3" s="316" t="s">
        <v>30</v>
      </c>
      <c r="R3" s="316" t="s">
        <v>31</v>
      </c>
      <c r="S3" s="317" t="s">
        <v>32</v>
      </c>
      <c r="T3" s="315" t="s">
        <v>33</v>
      </c>
      <c r="U3" s="316" t="s">
        <v>34</v>
      </c>
      <c r="V3" s="320" t="s">
        <v>35</v>
      </c>
      <c r="W3" s="320" t="s">
        <v>36</v>
      </c>
      <c r="X3" s="317" t="s">
        <v>37</v>
      </c>
      <c r="Y3" s="315" t="s">
        <v>38</v>
      </c>
      <c r="Z3" s="316" t="s">
        <v>39</v>
      </c>
      <c r="AA3" s="316" t="s">
        <v>40</v>
      </c>
      <c r="AB3" s="316" t="s">
        <v>41</v>
      </c>
      <c r="AC3" s="317" t="s">
        <v>42</v>
      </c>
      <c r="AD3" s="321" t="s">
        <v>39</v>
      </c>
      <c r="AE3" s="316" t="s">
        <v>40</v>
      </c>
      <c r="AF3" s="316" t="s">
        <v>41</v>
      </c>
      <c r="AG3" s="320" t="s">
        <v>42</v>
      </c>
      <c r="AH3" s="315" t="s">
        <v>39</v>
      </c>
      <c r="AI3" s="316" t="s">
        <v>40</v>
      </c>
      <c r="AJ3" s="316" t="s">
        <v>41</v>
      </c>
      <c r="AK3" s="317" t="s">
        <v>42</v>
      </c>
    </row>
    <row r="4" spans="1:37" ht="11.25">
      <c r="A4" s="323" t="s">
        <v>43</v>
      </c>
      <c r="B4" s="324"/>
      <c r="C4" s="325" t="s">
        <v>44</v>
      </c>
      <c r="D4" s="326">
        <f>SUM(E4:L4)</f>
        <v>0</v>
      </c>
      <c r="E4" s="327">
        <f>'大竹市・島根県鹿足郡吉賀'!$D$11</f>
        <v>0</v>
      </c>
      <c r="F4" s="328">
        <f>'大竹市・島根県鹿足郡吉賀'!$G$11</f>
        <v>0</v>
      </c>
      <c r="G4" s="328">
        <f>'大竹市・島根県鹿足郡吉賀'!$J$11</f>
        <v>0</v>
      </c>
      <c r="H4" s="328">
        <f>'大竹市・島根県鹿足郡吉賀'!$M$11</f>
        <v>0</v>
      </c>
      <c r="I4" s="328"/>
      <c r="J4" s="328">
        <f>'大竹市・島根県鹿足郡吉賀'!$S$11</f>
        <v>0</v>
      </c>
      <c r="K4" s="328"/>
      <c r="L4" s="329"/>
      <c r="M4" s="330">
        <f>IF(Y4=CHOOSE($M$1,Z4,AA4,AB4,AC4),D4,"")</f>
        <v>0</v>
      </c>
      <c r="N4" s="331">
        <f>IF(Y4&lt;&gt;CHOOSE($M$1,Z4,AA4,AB4,AC4),D4,"")</f>
      </c>
      <c r="O4" s="332"/>
      <c r="P4" s="327">
        <f aca="true" t="shared" si="0" ref="P4:P9">D4</f>
        <v>0</v>
      </c>
      <c r="Q4" s="328">
        <f>D4</f>
        <v>0</v>
      </c>
      <c r="R4" s="328"/>
      <c r="S4" s="329"/>
      <c r="T4" s="327">
        <f>(E4+H4)*0.2+(F4+G4+I4+J4+K4)*0.05</f>
        <v>0</v>
      </c>
      <c r="U4" s="328"/>
      <c r="V4" s="328"/>
      <c r="W4" s="328"/>
      <c r="X4" s="329"/>
      <c r="Y4" s="333" t="s">
        <v>45</v>
      </c>
      <c r="Z4" s="334" t="s">
        <v>46</v>
      </c>
      <c r="AA4" s="334" t="s">
        <v>45</v>
      </c>
      <c r="AB4" s="334" t="s">
        <v>47</v>
      </c>
      <c r="AC4" s="335" t="s">
        <v>46</v>
      </c>
      <c r="AD4" s="336">
        <f>IF(Z4&lt;&gt;$Y4,SUM($T4,$U4,$W4),SUM($T4:$U4))</f>
        <v>0</v>
      </c>
      <c r="AE4" s="337">
        <f>IF(AA4&lt;&gt;$Y4,SUM($T4,$U4,$W4),SUM($T4:$U4))</f>
        <v>0</v>
      </c>
      <c r="AF4" s="337">
        <f>IF(AB4&lt;&gt;$Y4,SUM($T4,$U4,$W4),SUM($T4:$U4))</f>
        <v>0</v>
      </c>
      <c r="AG4" s="338">
        <f>IF(AC4&lt;&gt;$Y4,SUM($T4,$U4,$W4),SUM($T4:$U4))</f>
        <v>0</v>
      </c>
      <c r="AH4" s="339">
        <f aca="true" t="shared" si="1" ref="AH4:AK31">IF(Z4&lt;&gt;$Y4,SUM($T4:$U4)+$X4,SUM($T4:$U4))</f>
        <v>0</v>
      </c>
      <c r="AI4" s="337">
        <f t="shared" si="1"/>
        <v>0</v>
      </c>
      <c r="AJ4" s="337">
        <f>IF(AB4&lt;&gt;$Y4,SUM($T4:$U4)+$X4,SUM($T4:$U4))</f>
        <v>0</v>
      </c>
      <c r="AK4" s="340">
        <f>IF(AC4&lt;&gt;$Y4,SUM($T4:$U4)+$X4,SUM($T4:$U4))</f>
        <v>0</v>
      </c>
    </row>
    <row r="5" spans="1:37" ht="11.25">
      <c r="A5" s="323"/>
      <c r="B5" s="324"/>
      <c r="C5" s="325" t="s">
        <v>48</v>
      </c>
      <c r="D5" s="326">
        <f aca="true" t="shared" si="2" ref="D5:D21">SUM(E5:L5)</f>
        <v>0</v>
      </c>
      <c r="E5" s="327">
        <f>'大竹市・島根県鹿足郡吉賀'!$D$20</f>
        <v>0</v>
      </c>
      <c r="F5" s="328">
        <f>'大竹市・島根県鹿足郡吉賀'!$G$20</f>
        <v>0</v>
      </c>
      <c r="G5" s="328">
        <f>'大竹市・島根県鹿足郡吉賀'!$J$20</f>
        <v>0</v>
      </c>
      <c r="H5" s="328">
        <f>'大竹市・島根県鹿足郡吉賀'!$M$20</f>
        <v>0</v>
      </c>
      <c r="I5" s="328"/>
      <c r="J5" s="328">
        <f>'大竹市・島根県鹿足郡吉賀'!$S$20</f>
        <v>0</v>
      </c>
      <c r="K5" s="328">
        <f>'大竹市・島根県鹿足郡吉賀'!$P$20</f>
        <v>0</v>
      </c>
      <c r="L5" s="329"/>
      <c r="M5" s="330"/>
      <c r="N5" s="331">
        <f>IF(Y5=CHOOSE($M$1,Z5,AA5,AB5,AC5),D5,"")</f>
        <v>0</v>
      </c>
      <c r="O5" s="332">
        <f>IF(Y5&lt;&gt;CHOOSE($M$1,Z5,AA5,AB5,AC5),D5,"")</f>
      </c>
      <c r="P5" s="327">
        <f t="shared" si="0"/>
        <v>0</v>
      </c>
      <c r="Q5" s="328"/>
      <c r="R5" s="328">
        <f>D5</f>
        <v>0</v>
      </c>
      <c r="S5" s="329"/>
      <c r="T5" s="327"/>
      <c r="U5" s="328">
        <f>D5*1</f>
        <v>0</v>
      </c>
      <c r="V5" s="328"/>
      <c r="W5" s="328"/>
      <c r="X5" s="329"/>
      <c r="Y5" s="333" t="s">
        <v>45</v>
      </c>
      <c r="Z5" s="334" t="s">
        <v>46</v>
      </c>
      <c r="AA5" s="334" t="s">
        <v>45</v>
      </c>
      <c r="AB5" s="334" t="s">
        <v>47</v>
      </c>
      <c r="AC5" s="335" t="s">
        <v>46</v>
      </c>
      <c r="AD5" s="336">
        <f>IF(Z5&lt;&gt;$Y5,SUM($T5,$U5,$W5),SUM($T5:$U5))</f>
        <v>0</v>
      </c>
      <c r="AE5" s="337">
        <f>IF(AA5&lt;&gt;$Y5,SUM($T5,$U5,$W5),SUM($T5:$U5))</f>
        <v>0</v>
      </c>
      <c r="AF5" s="337">
        <f aca="true" t="shared" si="3" ref="AF5:AG35">IF(AB5&lt;&gt;$Y5,SUM($T5,$U5,$W5),SUM($T5:$U5))</f>
        <v>0</v>
      </c>
      <c r="AG5" s="338">
        <f t="shared" si="3"/>
        <v>0</v>
      </c>
      <c r="AH5" s="339">
        <f t="shared" si="1"/>
        <v>0</v>
      </c>
      <c r="AI5" s="337">
        <f t="shared" si="1"/>
        <v>0</v>
      </c>
      <c r="AJ5" s="337">
        <f t="shared" si="1"/>
        <v>0</v>
      </c>
      <c r="AK5" s="340">
        <f t="shared" si="1"/>
        <v>0</v>
      </c>
    </row>
    <row r="6" spans="1:37" ht="11.25">
      <c r="A6" s="323" t="s">
        <v>49</v>
      </c>
      <c r="B6" s="324"/>
      <c r="C6" s="325" t="s">
        <v>49</v>
      </c>
      <c r="D6" s="326">
        <f t="shared" si="2"/>
        <v>0</v>
      </c>
      <c r="E6" s="327">
        <f>'岩国市'!$D$31</f>
        <v>0</v>
      </c>
      <c r="F6" s="328">
        <f>'岩国市'!$G$31</f>
        <v>0</v>
      </c>
      <c r="G6" s="328">
        <f>'岩国市'!$J$31</f>
        <v>0</v>
      </c>
      <c r="H6" s="328">
        <f>'岩国市'!$M$31</f>
        <v>0</v>
      </c>
      <c r="I6" s="328"/>
      <c r="J6" s="328">
        <f>'岩国市'!$S$31</f>
        <v>0</v>
      </c>
      <c r="K6" s="328"/>
      <c r="L6" s="329"/>
      <c r="M6" s="330">
        <f>IF(Y4=CHOOSE($M$1,Z6,AA6,AB6,AC6),Q6,"")</f>
        <v>0</v>
      </c>
      <c r="N6" s="331">
        <f>IF(Y6&lt;&gt;CHOOSE($M$1,Z6,AA6,AB6,AC6),Q6,0)+IF(Y6=CHOOSE($M$1,Z6,AA6,AB6,AC6),R6,0)</f>
        <v>0</v>
      </c>
      <c r="O6" s="332">
        <f>IF(Y6&lt;&gt;CHOOSE($M$1,Z6,AA6,AB6,AC6),R6,"")</f>
      </c>
      <c r="P6" s="327">
        <f t="shared" si="0"/>
        <v>0</v>
      </c>
      <c r="Q6" s="328">
        <f>SUM('岩国市'!D8:D23)+SUM(F6:K6)</f>
        <v>0</v>
      </c>
      <c r="R6" s="328">
        <f>SUM('岩国市'!D24:D29)</f>
        <v>0</v>
      </c>
      <c r="S6" s="329"/>
      <c r="T6" s="327">
        <f>SUM('岩国市'!D8:D23,'岩国市'!J8:J23)*0.2</f>
        <v>0</v>
      </c>
      <c r="U6" s="328">
        <f>SUM('岩国市'!D24:D29)*1</f>
        <v>0</v>
      </c>
      <c r="V6" s="328"/>
      <c r="W6" s="328"/>
      <c r="X6" s="329"/>
      <c r="Y6" s="333" t="s">
        <v>45</v>
      </c>
      <c r="Z6" s="334" t="s">
        <v>46</v>
      </c>
      <c r="AA6" s="334" t="s">
        <v>45</v>
      </c>
      <c r="AB6" s="334" t="s">
        <v>47</v>
      </c>
      <c r="AC6" s="335" t="s">
        <v>46</v>
      </c>
      <c r="AD6" s="336">
        <f aca="true" t="shared" si="4" ref="AD6:AE35">IF(Z6&lt;&gt;$Y6,SUM($T6,$U6,$W6),SUM($T6:$U6))</f>
        <v>0</v>
      </c>
      <c r="AE6" s="337">
        <f>IF(AA6&lt;&gt;$Y6,SUM($T6,$U6,$W6),SUM($T6:$U6))</f>
        <v>0</v>
      </c>
      <c r="AF6" s="337">
        <f t="shared" si="3"/>
        <v>0</v>
      </c>
      <c r="AG6" s="338">
        <f t="shared" si="3"/>
        <v>0</v>
      </c>
      <c r="AH6" s="339">
        <f t="shared" si="1"/>
        <v>0</v>
      </c>
      <c r="AI6" s="337">
        <f t="shared" si="1"/>
        <v>0</v>
      </c>
      <c r="AJ6" s="337">
        <f t="shared" si="1"/>
        <v>0</v>
      </c>
      <c r="AK6" s="340">
        <f t="shared" si="1"/>
        <v>0</v>
      </c>
    </row>
    <row r="7" spans="1:37" ht="11.25">
      <c r="A7" s="323" t="s">
        <v>50</v>
      </c>
      <c r="B7" s="324"/>
      <c r="C7" s="325" t="s">
        <v>50</v>
      </c>
      <c r="D7" s="326">
        <f t="shared" si="2"/>
        <v>0</v>
      </c>
      <c r="E7" s="327">
        <f>'柳井市'!$D$18</f>
        <v>0</v>
      </c>
      <c r="F7" s="328">
        <f>'柳井市'!$G$18</f>
        <v>0</v>
      </c>
      <c r="G7" s="328">
        <f>'柳井市'!$J$18</f>
        <v>0</v>
      </c>
      <c r="H7" s="328">
        <f>'柳井市'!$M$18</f>
        <v>0</v>
      </c>
      <c r="I7" s="328"/>
      <c r="J7" s="328">
        <f>'柳井市'!$S$18</f>
        <v>0</v>
      </c>
      <c r="K7" s="328"/>
      <c r="L7" s="329"/>
      <c r="M7" s="330">
        <f>IF(Y7=CHOOSE($M$1,Z7,AA7,AB7,AC7),D7,"")</f>
      </c>
      <c r="N7" s="331">
        <f>IF(Y7&lt;&gt;CHOOSE($M$1,Z7,AA7,AB7,AC7),D7,"")</f>
        <v>0</v>
      </c>
      <c r="O7" s="332"/>
      <c r="P7" s="327">
        <f t="shared" si="0"/>
        <v>0</v>
      </c>
      <c r="Q7" s="328">
        <f>D7</f>
        <v>0</v>
      </c>
      <c r="R7" s="328"/>
      <c r="S7" s="329"/>
      <c r="T7" s="327">
        <f>D7*0.2</f>
        <v>0</v>
      </c>
      <c r="U7" s="328"/>
      <c r="V7" s="328"/>
      <c r="W7" s="328"/>
      <c r="X7" s="329"/>
      <c r="Y7" s="333" t="s">
        <v>47</v>
      </c>
      <c r="Z7" s="334" t="s">
        <v>47</v>
      </c>
      <c r="AA7" s="334" t="s">
        <v>45</v>
      </c>
      <c r="AB7" s="334" t="s">
        <v>47</v>
      </c>
      <c r="AC7" s="335" t="s">
        <v>46</v>
      </c>
      <c r="AD7" s="336">
        <f t="shared" si="4"/>
        <v>0</v>
      </c>
      <c r="AE7" s="337">
        <f t="shared" si="4"/>
        <v>0</v>
      </c>
      <c r="AF7" s="337">
        <f t="shared" si="3"/>
        <v>0</v>
      </c>
      <c r="AG7" s="338">
        <f t="shared" si="3"/>
        <v>0</v>
      </c>
      <c r="AH7" s="339">
        <f t="shared" si="1"/>
        <v>0</v>
      </c>
      <c r="AI7" s="337">
        <f t="shared" si="1"/>
        <v>0</v>
      </c>
      <c r="AJ7" s="337">
        <f t="shared" si="1"/>
        <v>0</v>
      </c>
      <c r="AK7" s="340">
        <f t="shared" si="1"/>
        <v>0</v>
      </c>
    </row>
    <row r="8" spans="1:37" ht="11.25">
      <c r="A8" s="323"/>
      <c r="B8" s="324"/>
      <c r="C8" s="325" t="s">
        <v>51</v>
      </c>
      <c r="D8" s="326">
        <f t="shared" si="2"/>
        <v>0</v>
      </c>
      <c r="E8" s="327">
        <f>'柳井市'!$D$30</f>
        <v>0</v>
      </c>
      <c r="F8" s="328">
        <f>'柳井市'!$G$30</f>
        <v>0</v>
      </c>
      <c r="G8" s="328">
        <f>'柳井市'!$J$30</f>
        <v>0</v>
      </c>
      <c r="H8" s="328">
        <f>'柳井市'!$M$30</f>
        <v>0</v>
      </c>
      <c r="I8" s="328"/>
      <c r="J8" s="328">
        <f>'柳井市'!$S$30</f>
        <v>0</v>
      </c>
      <c r="K8" s="328"/>
      <c r="L8" s="329"/>
      <c r="M8" s="330">
        <f>IF(Y8=CHOOSE($M$1,Z8,AA8,AB8,AC8),D8,"")</f>
      </c>
      <c r="N8" s="331">
        <f>IF(Y8&lt;&gt;CHOOSE($M$1,Z8,AA8,AB8,AC8),D8,"")</f>
        <v>0</v>
      </c>
      <c r="O8" s="332"/>
      <c r="P8" s="327">
        <f t="shared" si="0"/>
        <v>0</v>
      </c>
      <c r="Q8" s="328">
        <f>D8</f>
        <v>0</v>
      </c>
      <c r="R8" s="328"/>
      <c r="S8" s="329"/>
      <c r="T8" s="327">
        <f>D8*0.2</f>
        <v>0</v>
      </c>
      <c r="U8" s="328"/>
      <c r="V8" s="328"/>
      <c r="W8" s="328"/>
      <c r="X8" s="329"/>
      <c r="Y8" s="333" t="s">
        <v>47</v>
      </c>
      <c r="Z8" s="334" t="s">
        <v>47</v>
      </c>
      <c r="AA8" s="334" t="s">
        <v>45</v>
      </c>
      <c r="AB8" s="334" t="s">
        <v>47</v>
      </c>
      <c r="AC8" s="335" t="s">
        <v>46</v>
      </c>
      <c r="AD8" s="336">
        <f t="shared" si="4"/>
        <v>0</v>
      </c>
      <c r="AE8" s="337">
        <f t="shared" si="4"/>
        <v>0</v>
      </c>
      <c r="AF8" s="337">
        <f t="shared" si="3"/>
        <v>0</v>
      </c>
      <c r="AG8" s="338">
        <f t="shared" si="3"/>
        <v>0</v>
      </c>
      <c r="AH8" s="339">
        <f t="shared" si="1"/>
        <v>0</v>
      </c>
      <c r="AI8" s="337">
        <f t="shared" si="1"/>
        <v>0</v>
      </c>
      <c r="AJ8" s="337">
        <f t="shared" si="1"/>
        <v>0</v>
      </c>
      <c r="AK8" s="340">
        <f t="shared" si="1"/>
        <v>0</v>
      </c>
    </row>
    <row r="9" spans="1:37" ht="11.25">
      <c r="A9" s="323" t="s">
        <v>52</v>
      </c>
      <c r="B9" s="324"/>
      <c r="C9" s="325" t="s">
        <v>53</v>
      </c>
      <c r="D9" s="326">
        <f t="shared" si="2"/>
        <v>0</v>
      </c>
      <c r="E9" s="327">
        <f>'大島郡'!$D$31</f>
        <v>0</v>
      </c>
      <c r="F9" s="328">
        <f>'大島郡'!$G$31</f>
        <v>0</v>
      </c>
      <c r="G9" s="328">
        <f>'大島郡'!$J$31</f>
        <v>0</v>
      </c>
      <c r="H9" s="328">
        <f>'大島郡'!$M$31</f>
        <v>0</v>
      </c>
      <c r="I9" s="328"/>
      <c r="J9" s="328">
        <f>'大島郡'!$S$31</f>
        <v>0</v>
      </c>
      <c r="K9" s="328"/>
      <c r="L9" s="329"/>
      <c r="M9" s="330"/>
      <c r="N9" s="341">
        <f>IF(Y9&lt;&gt;CHOOSE($M$1,Z9,AA9,AB9,AC9),D9,"")</f>
        <v>0</v>
      </c>
      <c r="O9" s="332"/>
      <c r="P9" s="327">
        <f t="shared" si="0"/>
        <v>0</v>
      </c>
      <c r="Q9" s="328"/>
      <c r="R9" s="328">
        <f>D9</f>
        <v>0</v>
      </c>
      <c r="S9" s="329"/>
      <c r="T9" s="327"/>
      <c r="U9" s="328">
        <f>D9*1</f>
        <v>0</v>
      </c>
      <c r="V9" s="328"/>
      <c r="W9" s="328"/>
      <c r="X9" s="329"/>
      <c r="Y9" s="333" t="s">
        <v>47</v>
      </c>
      <c r="Z9" s="334" t="s">
        <v>47</v>
      </c>
      <c r="AA9" s="334" t="s">
        <v>45</v>
      </c>
      <c r="AB9" s="334" t="s">
        <v>47</v>
      </c>
      <c r="AC9" s="335" t="s">
        <v>46</v>
      </c>
      <c r="AD9" s="336">
        <f t="shared" si="4"/>
        <v>0</v>
      </c>
      <c r="AE9" s="337">
        <f t="shared" si="4"/>
        <v>0</v>
      </c>
      <c r="AF9" s="337">
        <f t="shared" si="3"/>
        <v>0</v>
      </c>
      <c r="AG9" s="338">
        <f t="shared" si="3"/>
        <v>0</v>
      </c>
      <c r="AH9" s="339">
        <f t="shared" si="1"/>
        <v>0</v>
      </c>
      <c r="AI9" s="337">
        <f t="shared" si="1"/>
        <v>0</v>
      </c>
      <c r="AJ9" s="337">
        <f t="shared" si="1"/>
        <v>0</v>
      </c>
      <c r="AK9" s="340">
        <f t="shared" si="1"/>
        <v>0</v>
      </c>
    </row>
    <row r="10" spans="1:37" ht="11.25">
      <c r="A10" s="323" t="s">
        <v>54</v>
      </c>
      <c r="B10" s="324"/>
      <c r="C10" s="325" t="s">
        <v>54</v>
      </c>
      <c r="D10" s="326">
        <f t="shared" si="2"/>
        <v>0</v>
      </c>
      <c r="E10" s="327">
        <f>'周南市'!$D$28</f>
        <v>0</v>
      </c>
      <c r="F10" s="328">
        <f>'周南市'!$G$28</f>
        <v>0</v>
      </c>
      <c r="G10" s="328">
        <f>'周南市'!$J$28</f>
        <v>0</v>
      </c>
      <c r="H10" s="328">
        <f>'周南市'!$M$28</f>
        <v>0</v>
      </c>
      <c r="I10" s="328"/>
      <c r="J10" s="328">
        <f>'周南市'!$S$28</f>
        <v>0</v>
      </c>
      <c r="K10" s="328"/>
      <c r="L10" s="329"/>
      <c r="M10" s="330">
        <f>IF(Y10&lt;&gt;CHOOSE($M$1,Z10,AA10,AB10,AC10),D10,"")</f>
      </c>
      <c r="N10" s="331">
        <f>IF(Y10=CHOOSE($M$1,Z10,AA10,AB10,AC10),D10,"")</f>
        <v>0</v>
      </c>
      <c r="O10" s="332"/>
      <c r="P10" s="327"/>
      <c r="Q10" s="328">
        <f>D10</f>
        <v>0</v>
      </c>
      <c r="R10" s="328"/>
      <c r="S10" s="329"/>
      <c r="T10" s="327">
        <f>D10*0.3</f>
        <v>0</v>
      </c>
      <c r="U10" s="328"/>
      <c r="V10" s="328"/>
      <c r="W10" s="328"/>
      <c r="X10" s="329"/>
      <c r="Y10" s="333" t="s">
        <v>45</v>
      </c>
      <c r="Z10" s="334" t="s">
        <v>45</v>
      </c>
      <c r="AA10" s="334" t="s">
        <v>45</v>
      </c>
      <c r="AB10" s="334" t="s">
        <v>47</v>
      </c>
      <c r="AC10" s="335" t="s">
        <v>46</v>
      </c>
      <c r="AD10" s="336">
        <f t="shared" si="4"/>
        <v>0</v>
      </c>
      <c r="AE10" s="337">
        <f t="shared" si="4"/>
        <v>0</v>
      </c>
      <c r="AF10" s="337">
        <f t="shared" si="3"/>
        <v>0</v>
      </c>
      <c r="AG10" s="338">
        <f t="shared" si="3"/>
        <v>0</v>
      </c>
      <c r="AH10" s="339">
        <f t="shared" si="1"/>
        <v>0</v>
      </c>
      <c r="AI10" s="337">
        <f t="shared" si="1"/>
        <v>0</v>
      </c>
      <c r="AJ10" s="337">
        <f t="shared" si="1"/>
        <v>0</v>
      </c>
      <c r="AK10" s="340">
        <f t="shared" si="1"/>
        <v>0</v>
      </c>
    </row>
    <row r="11" spans="1:37" ht="11.25">
      <c r="A11" s="323" t="s">
        <v>55</v>
      </c>
      <c r="B11" s="324"/>
      <c r="C11" s="325" t="s">
        <v>56</v>
      </c>
      <c r="D11" s="326">
        <f t="shared" si="2"/>
        <v>0</v>
      </c>
      <c r="E11" s="327">
        <f>'下松市・光市'!$D$15</f>
        <v>0</v>
      </c>
      <c r="F11" s="328">
        <f>'下松市・光市'!$G$15</f>
        <v>0</v>
      </c>
      <c r="G11" s="328">
        <f>'下松市・光市'!$J$15</f>
        <v>0</v>
      </c>
      <c r="H11" s="328">
        <f>'下松市・光市'!$M$15</f>
        <v>0</v>
      </c>
      <c r="I11" s="328"/>
      <c r="J11" s="328">
        <f>'下松市・光市'!$S$15</f>
        <v>0</v>
      </c>
      <c r="K11" s="328"/>
      <c r="L11" s="329"/>
      <c r="M11" s="330">
        <f>IF(Y11&lt;&gt;CHOOSE($M$1,Z11,AA11,AB11,AC11),D11,"")</f>
      </c>
      <c r="N11" s="331">
        <f>IF(Y11=CHOOSE($M$1,Z11,AA11,AB11,AC11),D11,"")</f>
        <v>0</v>
      </c>
      <c r="O11" s="332"/>
      <c r="P11" s="327"/>
      <c r="Q11" s="328">
        <f>D11</f>
        <v>0</v>
      </c>
      <c r="R11" s="328"/>
      <c r="S11" s="329"/>
      <c r="T11" s="327">
        <f aca="true" t="shared" si="5" ref="T11:T21">D11*0.3</f>
        <v>0</v>
      </c>
      <c r="U11" s="328"/>
      <c r="V11" s="328"/>
      <c r="W11" s="328"/>
      <c r="X11" s="329"/>
      <c r="Y11" s="333" t="s">
        <v>45</v>
      </c>
      <c r="Z11" s="334" t="s">
        <v>45</v>
      </c>
      <c r="AA11" s="334" t="s">
        <v>45</v>
      </c>
      <c r="AB11" s="334" t="s">
        <v>47</v>
      </c>
      <c r="AC11" s="335" t="s">
        <v>46</v>
      </c>
      <c r="AD11" s="336">
        <f t="shared" si="4"/>
        <v>0</v>
      </c>
      <c r="AE11" s="337">
        <f t="shared" si="4"/>
        <v>0</v>
      </c>
      <c r="AF11" s="337">
        <f t="shared" si="3"/>
        <v>0</v>
      </c>
      <c r="AG11" s="338">
        <f t="shared" si="3"/>
        <v>0</v>
      </c>
      <c r="AH11" s="339">
        <f t="shared" si="1"/>
        <v>0</v>
      </c>
      <c r="AI11" s="337">
        <f t="shared" si="1"/>
        <v>0</v>
      </c>
      <c r="AJ11" s="337">
        <f t="shared" si="1"/>
        <v>0</v>
      </c>
      <c r="AK11" s="340">
        <f t="shared" si="1"/>
        <v>0</v>
      </c>
    </row>
    <row r="12" spans="1:37" ht="11.25">
      <c r="A12" s="323"/>
      <c r="B12" s="324"/>
      <c r="C12" s="325" t="s">
        <v>57</v>
      </c>
      <c r="D12" s="326">
        <f t="shared" si="2"/>
        <v>0</v>
      </c>
      <c r="E12" s="327">
        <f>'下松市・光市'!$D$29</f>
        <v>0</v>
      </c>
      <c r="F12" s="328">
        <f>'下松市・光市'!$G$29</f>
        <v>0</v>
      </c>
      <c r="G12" s="328">
        <f>'下松市・光市'!$J$29</f>
        <v>0</v>
      </c>
      <c r="H12" s="328">
        <f>'下松市・光市'!$M$29</f>
        <v>0</v>
      </c>
      <c r="I12" s="328"/>
      <c r="J12" s="328">
        <f>'下松市・光市'!$S$29</f>
        <v>0</v>
      </c>
      <c r="K12" s="328"/>
      <c r="L12" s="329"/>
      <c r="M12" s="330">
        <f>IF(Y12&lt;&gt;CHOOSE($M$1,Z12,AA12,AB12,AC12),D12,"")</f>
      </c>
      <c r="N12" s="331">
        <f>IF(Y12=CHOOSE($M$1,Z12,AA12,AB12,AC12),D12,"")</f>
        <v>0</v>
      </c>
      <c r="O12" s="332"/>
      <c r="P12" s="327"/>
      <c r="Q12" s="328">
        <f>D12</f>
        <v>0</v>
      </c>
      <c r="R12" s="328"/>
      <c r="S12" s="329"/>
      <c r="T12" s="327">
        <f t="shared" si="5"/>
        <v>0</v>
      </c>
      <c r="U12" s="328"/>
      <c r="V12" s="328"/>
      <c r="W12" s="328"/>
      <c r="X12" s="329"/>
      <c r="Y12" s="333" t="s">
        <v>45</v>
      </c>
      <c r="Z12" s="334" t="s">
        <v>45</v>
      </c>
      <c r="AA12" s="334" t="s">
        <v>45</v>
      </c>
      <c r="AB12" s="334" t="s">
        <v>47</v>
      </c>
      <c r="AC12" s="335" t="s">
        <v>46</v>
      </c>
      <c r="AD12" s="336">
        <f t="shared" si="4"/>
        <v>0</v>
      </c>
      <c r="AE12" s="337">
        <f t="shared" si="4"/>
        <v>0</v>
      </c>
      <c r="AF12" s="337">
        <f t="shared" si="3"/>
        <v>0</v>
      </c>
      <c r="AG12" s="338">
        <f t="shared" si="3"/>
        <v>0</v>
      </c>
      <c r="AH12" s="339">
        <f t="shared" si="1"/>
        <v>0</v>
      </c>
      <c r="AI12" s="337">
        <f t="shared" si="1"/>
        <v>0</v>
      </c>
      <c r="AJ12" s="337">
        <f t="shared" si="1"/>
        <v>0</v>
      </c>
      <c r="AK12" s="340">
        <f t="shared" si="1"/>
        <v>0</v>
      </c>
    </row>
    <row r="13" spans="1:37" ht="11.25">
      <c r="A13" s="323" t="s">
        <v>58</v>
      </c>
      <c r="B13" s="324"/>
      <c r="C13" s="325" t="s">
        <v>58</v>
      </c>
      <c r="D13" s="326">
        <f t="shared" si="2"/>
        <v>0</v>
      </c>
      <c r="E13" s="327">
        <f>'山口市'!$D$39</f>
        <v>0</v>
      </c>
      <c r="F13" s="328">
        <f>'山口市'!$G$39</f>
        <v>0</v>
      </c>
      <c r="G13" s="328">
        <f>'山口市'!$J$39</f>
        <v>0</v>
      </c>
      <c r="H13" s="328">
        <f>'山口市'!$M$39</f>
        <v>0</v>
      </c>
      <c r="I13" s="328"/>
      <c r="J13" s="328">
        <f>'山口市'!$S$39</f>
        <v>0</v>
      </c>
      <c r="K13" s="328"/>
      <c r="L13" s="329"/>
      <c r="M13" s="330"/>
      <c r="N13" s="331">
        <f aca="true" t="shared" si="6" ref="N13:N21">IF(Y13=CHOOSE($M$1,Z13,AA13,AB13,AC13),D13,"")</f>
        <v>0</v>
      </c>
      <c r="O13" s="332">
        <f aca="true" t="shared" si="7" ref="O13:O21">IF(Y13&lt;&gt;CHOOSE($M$1,Z13,AA13,AB13,AC13),D13,"")</f>
      </c>
      <c r="P13" s="327"/>
      <c r="Q13" s="328"/>
      <c r="R13" s="328">
        <f>D13</f>
        <v>0</v>
      </c>
      <c r="S13" s="329"/>
      <c r="T13" s="327">
        <f t="shared" si="5"/>
        <v>0</v>
      </c>
      <c r="U13" s="328"/>
      <c r="V13" s="328"/>
      <c r="W13" s="328"/>
      <c r="X13" s="329"/>
      <c r="Y13" s="333" t="s">
        <v>45</v>
      </c>
      <c r="Z13" s="334" t="s">
        <v>45</v>
      </c>
      <c r="AA13" s="334" t="s">
        <v>45</v>
      </c>
      <c r="AB13" s="334" t="s">
        <v>47</v>
      </c>
      <c r="AC13" s="335" t="s">
        <v>46</v>
      </c>
      <c r="AD13" s="336">
        <f t="shared" si="4"/>
        <v>0</v>
      </c>
      <c r="AE13" s="337">
        <f aca="true" t="shared" si="8" ref="AE13:AE36">IF(AA13&lt;&gt;$Y13,SUM($T13,$U13,$W13),SUM($T13:$U13))</f>
        <v>0</v>
      </c>
      <c r="AF13" s="337">
        <f t="shared" si="3"/>
        <v>0</v>
      </c>
      <c r="AG13" s="338">
        <f t="shared" si="3"/>
        <v>0</v>
      </c>
      <c r="AH13" s="339">
        <f t="shared" si="1"/>
        <v>0</v>
      </c>
      <c r="AI13" s="337">
        <f t="shared" si="1"/>
        <v>0</v>
      </c>
      <c r="AJ13" s="337">
        <f t="shared" si="1"/>
        <v>0</v>
      </c>
      <c r="AK13" s="340">
        <f t="shared" si="1"/>
        <v>0</v>
      </c>
    </row>
    <row r="14" spans="1:37" ht="11.25">
      <c r="A14" s="323" t="s">
        <v>59</v>
      </c>
      <c r="B14" s="324"/>
      <c r="C14" s="325" t="s">
        <v>60</v>
      </c>
      <c r="D14" s="326">
        <f t="shared" si="2"/>
        <v>0</v>
      </c>
      <c r="E14" s="327">
        <f>'防府市'!$D$20</f>
        <v>0</v>
      </c>
      <c r="F14" s="328">
        <f>'防府市'!$G$20</f>
        <v>0</v>
      </c>
      <c r="G14" s="328">
        <f>'防府市'!$J$20</f>
        <v>0</v>
      </c>
      <c r="H14" s="328">
        <f>'防府市'!$M$20</f>
        <v>0</v>
      </c>
      <c r="I14" s="328">
        <f>'防府市'!$P$20</f>
        <v>0</v>
      </c>
      <c r="J14" s="328">
        <f>'防府市'!$S$20</f>
        <v>0</v>
      </c>
      <c r="K14" s="328"/>
      <c r="L14" s="329"/>
      <c r="M14" s="330"/>
      <c r="N14" s="331">
        <f t="shared" si="6"/>
        <v>0</v>
      </c>
      <c r="O14" s="332">
        <f t="shared" si="7"/>
      </c>
      <c r="P14" s="327"/>
      <c r="Q14" s="328"/>
      <c r="R14" s="328">
        <f aca="true" t="shared" si="9" ref="R14:R21">D14</f>
        <v>0</v>
      </c>
      <c r="S14" s="329"/>
      <c r="T14" s="327">
        <f t="shared" si="5"/>
        <v>0</v>
      </c>
      <c r="U14" s="328"/>
      <c r="V14" s="328"/>
      <c r="W14" s="328"/>
      <c r="X14" s="329"/>
      <c r="Y14" s="333" t="s">
        <v>45</v>
      </c>
      <c r="Z14" s="334" t="s">
        <v>45</v>
      </c>
      <c r="AA14" s="334" t="s">
        <v>45</v>
      </c>
      <c r="AB14" s="334" t="s">
        <v>47</v>
      </c>
      <c r="AC14" s="335" t="s">
        <v>46</v>
      </c>
      <c r="AD14" s="336">
        <f t="shared" si="4"/>
        <v>0</v>
      </c>
      <c r="AE14" s="337">
        <f t="shared" si="8"/>
        <v>0</v>
      </c>
      <c r="AF14" s="337">
        <f t="shared" si="3"/>
        <v>0</v>
      </c>
      <c r="AG14" s="338">
        <f t="shared" si="3"/>
        <v>0</v>
      </c>
      <c r="AH14" s="339">
        <f t="shared" si="1"/>
        <v>0</v>
      </c>
      <c r="AI14" s="337">
        <f t="shared" si="1"/>
        <v>0</v>
      </c>
      <c r="AJ14" s="337">
        <f t="shared" si="1"/>
        <v>0</v>
      </c>
      <c r="AK14" s="340">
        <f t="shared" si="1"/>
        <v>0</v>
      </c>
    </row>
    <row r="15" spans="1:37" ht="11.25">
      <c r="A15" s="323" t="s">
        <v>61</v>
      </c>
      <c r="B15" s="324"/>
      <c r="C15" s="325" t="s">
        <v>62</v>
      </c>
      <c r="D15" s="326">
        <f t="shared" si="2"/>
        <v>0</v>
      </c>
      <c r="E15" s="327">
        <f>'宇部市・山陽小野田市'!$D$25</f>
        <v>0</v>
      </c>
      <c r="F15" s="328">
        <f>'宇部市・山陽小野田市'!$G$25</f>
        <v>0</v>
      </c>
      <c r="G15" s="328">
        <f>'宇部市・山陽小野田市'!$J$25</f>
        <v>0</v>
      </c>
      <c r="H15" s="328">
        <f>'宇部市・山陽小野田市'!$M$25</f>
        <v>0</v>
      </c>
      <c r="I15" s="328">
        <f>'宇部市・山陽小野田市'!$P$25</f>
        <v>0</v>
      </c>
      <c r="J15" s="328">
        <f>'宇部市・山陽小野田市'!$S$25</f>
        <v>0</v>
      </c>
      <c r="K15" s="328"/>
      <c r="L15" s="329"/>
      <c r="M15" s="330"/>
      <c r="N15" s="331">
        <f t="shared" si="6"/>
        <v>0</v>
      </c>
      <c r="O15" s="332">
        <f t="shared" si="7"/>
      </c>
      <c r="P15" s="327"/>
      <c r="Q15" s="328"/>
      <c r="R15" s="328">
        <f t="shared" si="9"/>
        <v>0</v>
      </c>
      <c r="S15" s="329"/>
      <c r="T15" s="327">
        <f t="shared" si="5"/>
        <v>0</v>
      </c>
      <c r="U15" s="328"/>
      <c r="V15" s="328"/>
      <c r="W15" s="328"/>
      <c r="X15" s="329"/>
      <c r="Y15" s="333" t="s">
        <v>45</v>
      </c>
      <c r="Z15" s="334" t="s">
        <v>45</v>
      </c>
      <c r="AA15" s="334" t="s">
        <v>45</v>
      </c>
      <c r="AB15" s="334" t="s">
        <v>47</v>
      </c>
      <c r="AC15" s="335" t="s">
        <v>46</v>
      </c>
      <c r="AD15" s="336">
        <f t="shared" si="4"/>
        <v>0</v>
      </c>
      <c r="AE15" s="337">
        <f t="shared" si="8"/>
        <v>0</v>
      </c>
      <c r="AF15" s="337">
        <f t="shared" si="3"/>
        <v>0</v>
      </c>
      <c r="AG15" s="338">
        <f t="shared" si="3"/>
        <v>0</v>
      </c>
      <c r="AH15" s="339">
        <f t="shared" si="1"/>
        <v>0</v>
      </c>
      <c r="AI15" s="337">
        <f t="shared" si="1"/>
        <v>0</v>
      </c>
      <c r="AJ15" s="337">
        <f t="shared" si="1"/>
        <v>0</v>
      </c>
      <c r="AK15" s="340">
        <f t="shared" si="1"/>
        <v>0</v>
      </c>
    </row>
    <row r="16" spans="1:37" ht="11.25">
      <c r="A16" s="323"/>
      <c r="B16" s="324"/>
      <c r="C16" s="325" t="s">
        <v>63</v>
      </c>
      <c r="D16" s="326">
        <f t="shared" si="2"/>
        <v>0</v>
      </c>
      <c r="E16" s="327">
        <f>'宇部市・山陽小野田市'!$D$37</f>
        <v>0</v>
      </c>
      <c r="F16" s="328">
        <f>'宇部市・山陽小野田市'!$G$37</f>
        <v>0</v>
      </c>
      <c r="G16" s="328">
        <f>'宇部市・山陽小野田市'!$J$37</f>
        <v>0</v>
      </c>
      <c r="H16" s="328">
        <f>'宇部市・山陽小野田市'!$M$37</f>
        <v>0</v>
      </c>
      <c r="I16" s="328">
        <f>'宇部市・山陽小野田市'!$P$37</f>
        <v>0</v>
      </c>
      <c r="J16" s="328">
        <f>'宇部市・山陽小野田市'!$S$37</f>
        <v>0</v>
      </c>
      <c r="K16" s="328"/>
      <c r="L16" s="329"/>
      <c r="M16" s="330"/>
      <c r="N16" s="331">
        <f t="shared" si="6"/>
        <v>0</v>
      </c>
      <c r="O16" s="332">
        <f t="shared" si="7"/>
      </c>
      <c r="P16" s="327"/>
      <c r="Q16" s="328"/>
      <c r="R16" s="328">
        <f t="shared" si="9"/>
        <v>0</v>
      </c>
      <c r="S16" s="329"/>
      <c r="T16" s="327">
        <f t="shared" si="5"/>
        <v>0</v>
      </c>
      <c r="U16" s="328"/>
      <c r="V16" s="328"/>
      <c r="W16" s="328"/>
      <c r="X16" s="329"/>
      <c r="Y16" s="333" t="s">
        <v>45</v>
      </c>
      <c r="Z16" s="334" t="s">
        <v>45</v>
      </c>
      <c r="AA16" s="334" t="s">
        <v>45</v>
      </c>
      <c r="AB16" s="334" t="s">
        <v>47</v>
      </c>
      <c r="AC16" s="335" t="s">
        <v>46</v>
      </c>
      <c r="AD16" s="336">
        <f t="shared" si="4"/>
        <v>0</v>
      </c>
      <c r="AE16" s="337">
        <f t="shared" si="8"/>
        <v>0</v>
      </c>
      <c r="AF16" s="337">
        <f t="shared" si="3"/>
        <v>0</v>
      </c>
      <c r="AG16" s="338">
        <f t="shared" si="3"/>
        <v>0</v>
      </c>
      <c r="AH16" s="339">
        <f t="shared" si="1"/>
        <v>0</v>
      </c>
      <c r="AI16" s="337">
        <f t="shared" si="1"/>
        <v>0</v>
      </c>
      <c r="AJ16" s="337">
        <f t="shared" si="1"/>
        <v>0</v>
      </c>
      <c r="AK16" s="340">
        <f t="shared" si="1"/>
        <v>0</v>
      </c>
    </row>
    <row r="17" spans="1:37" ht="11.25">
      <c r="A17" s="323" t="s">
        <v>64</v>
      </c>
      <c r="B17" s="324"/>
      <c r="C17" s="325" t="s">
        <v>64</v>
      </c>
      <c r="D17" s="326">
        <f t="shared" si="2"/>
        <v>0</v>
      </c>
      <c r="E17" s="327">
        <f>'萩市'!$D$28</f>
        <v>0</v>
      </c>
      <c r="F17" s="328">
        <f>'萩市'!$G$28</f>
        <v>0</v>
      </c>
      <c r="G17" s="328">
        <f>'萩市'!$J$28</f>
        <v>0</v>
      </c>
      <c r="H17" s="328">
        <f>'萩市'!$M$28</f>
        <v>0</v>
      </c>
      <c r="I17" s="328">
        <f>'萩市'!$P$28</f>
        <v>0</v>
      </c>
      <c r="J17" s="328">
        <f>'萩市'!$S$28</f>
        <v>0</v>
      </c>
      <c r="K17" s="328"/>
      <c r="L17" s="329"/>
      <c r="M17" s="330"/>
      <c r="N17" s="331">
        <f t="shared" si="6"/>
        <v>0</v>
      </c>
      <c r="O17" s="332">
        <f t="shared" si="7"/>
      </c>
      <c r="P17" s="327"/>
      <c r="Q17" s="328"/>
      <c r="R17" s="328">
        <f t="shared" si="9"/>
        <v>0</v>
      </c>
      <c r="S17" s="329"/>
      <c r="T17" s="327">
        <f t="shared" si="5"/>
        <v>0</v>
      </c>
      <c r="U17" s="328"/>
      <c r="V17" s="328"/>
      <c r="W17" s="328"/>
      <c r="X17" s="329"/>
      <c r="Y17" s="333" t="s">
        <v>45</v>
      </c>
      <c r="Z17" s="334" t="s">
        <v>45</v>
      </c>
      <c r="AA17" s="334" t="s">
        <v>45</v>
      </c>
      <c r="AB17" s="334" t="s">
        <v>47</v>
      </c>
      <c r="AC17" s="335" t="s">
        <v>46</v>
      </c>
      <c r="AD17" s="336">
        <f t="shared" si="4"/>
        <v>0</v>
      </c>
      <c r="AE17" s="337">
        <f t="shared" si="8"/>
        <v>0</v>
      </c>
      <c r="AF17" s="337">
        <f t="shared" si="3"/>
        <v>0</v>
      </c>
      <c r="AG17" s="338">
        <f t="shared" si="3"/>
        <v>0</v>
      </c>
      <c r="AH17" s="339">
        <f t="shared" si="1"/>
        <v>0</v>
      </c>
      <c r="AI17" s="337">
        <f t="shared" si="1"/>
        <v>0</v>
      </c>
      <c r="AJ17" s="337">
        <f t="shared" si="1"/>
        <v>0</v>
      </c>
      <c r="AK17" s="340">
        <f t="shared" si="1"/>
        <v>0</v>
      </c>
    </row>
    <row r="18" spans="1:37" ht="11.25">
      <c r="A18" s="323" t="s">
        <v>65</v>
      </c>
      <c r="B18" s="324"/>
      <c r="C18" s="325" t="s">
        <v>66</v>
      </c>
      <c r="D18" s="326">
        <f t="shared" si="2"/>
        <v>0</v>
      </c>
      <c r="E18" s="327">
        <f>'美祢市・長門市'!$D$25</f>
        <v>0</v>
      </c>
      <c r="F18" s="328">
        <f>'美祢市・長門市'!$G$25</f>
        <v>0</v>
      </c>
      <c r="G18" s="328">
        <f>'美祢市・長門市'!$J$25</f>
        <v>0</v>
      </c>
      <c r="H18" s="328">
        <f>'美祢市・長門市'!$M$25</f>
        <v>0</v>
      </c>
      <c r="I18" s="328">
        <f>'美祢市・長門市'!$P$25</f>
        <v>0</v>
      </c>
      <c r="J18" s="328">
        <f>'美祢市・長門市'!$S$25</f>
        <v>0</v>
      </c>
      <c r="K18" s="328"/>
      <c r="L18" s="329"/>
      <c r="M18" s="330"/>
      <c r="N18" s="331">
        <f t="shared" si="6"/>
        <v>0</v>
      </c>
      <c r="O18" s="332">
        <f t="shared" si="7"/>
      </c>
      <c r="P18" s="327"/>
      <c r="Q18" s="328"/>
      <c r="R18" s="328">
        <f t="shared" si="9"/>
        <v>0</v>
      </c>
      <c r="S18" s="329"/>
      <c r="T18" s="327">
        <f t="shared" si="5"/>
        <v>0</v>
      </c>
      <c r="U18" s="328"/>
      <c r="V18" s="328"/>
      <c r="W18" s="328"/>
      <c r="X18" s="329"/>
      <c r="Y18" s="333" t="s">
        <v>45</v>
      </c>
      <c r="Z18" s="334" t="s">
        <v>45</v>
      </c>
      <c r="AA18" s="334" t="s">
        <v>45</v>
      </c>
      <c r="AB18" s="334" t="s">
        <v>47</v>
      </c>
      <c r="AC18" s="335" t="s">
        <v>46</v>
      </c>
      <c r="AD18" s="336">
        <f t="shared" si="4"/>
        <v>0</v>
      </c>
      <c r="AE18" s="337">
        <f t="shared" si="8"/>
        <v>0</v>
      </c>
      <c r="AF18" s="337">
        <f t="shared" si="3"/>
        <v>0</v>
      </c>
      <c r="AG18" s="338">
        <f t="shared" si="3"/>
        <v>0</v>
      </c>
      <c r="AH18" s="339">
        <f t="shared" si="1"/>
        <v>0</v>
      </c>
      <c r="AI18" s="337">
        <f t="shared" si="1"/>
        <v>0</v>
      </c>
      <c r="AJ18" s="337">
        <f t="shared" si="1"/>
        <v>0</v>
      </c>
      <c r="AK18" s="340">
        <f t="shared" si="1"/>
        <v>0</v>
      </c>
    </row>
    <row r="19" spans="1:37" ht="11.25">
      <c r="A19" s="323"/>
      <c r="B19" s="324"/>
      <c r="C19" s="325" t="s">
        <v>67</v>
      </c>
      <c r="D19" s="326">
        <f t="shared" si="2"/>
        <v>0</v>
      </c>
      <c r="E19" s="327">
        <f>'美祢市・長門市'!$D$40</f>
        <v>0</v>
      </c>
      <c r="F19" s="328">
        <f>'美祢市・長門市'!$G$40</f>
        <v>0</v>
      </c>
      <c r="G19" s="328">
        <f>'美祢市・長門市'!$J$40</f>
        <v>0</v>
      </c>
      <c r="H19" s="328">
        <f>'美祢市・長門市'!$M$40</f>
        <v>0</v>
      </c>
      <c r="I19" s="328">
        <f>'美祢市・長門市'!$P$40</f>
        <v>0</v>
      </c>
      <c r="J19" s="328">
        <f>'美祢市・長門市'!$S$40</f>
        <v>0</v>
      </c>
      <c r="K19" s="328"/>
      <c r="L19" s="329"/>
      <c r="M19" s="330"/>
      <c r="N19" s="331">
        <f t="shared" si="6"/>
        <v>0</v>
      </c>
      <c r="O19" s="332">
        <f t="shared" si="7"/>
      </c>
      <c r="P19" s="327"/>
      <c r="Q19" s="328"/>
      <c r="R19" s="328">
        <f t="shared" si="9"/>
        <v>0</v>
      </c>
      <c r="S19" s="329"/>
      <c r="T19" s="327">
        <f t="shared" si="5"/>
        <v>0</v>
      </c>
      <c r="U19" s="328"/>
      <c r="V19" s="328"/>
      <c r="W19" s="328"/>
      <c r="X19" s="329"/>
      <c r="Y19" s="333" t="s">
        <v>45</v>
      </c>
      <c r="Z19" s="334" t="s">
        <v>45</v>
      </c>
      <c r="AA19" s="334" t="s">
        <v>45</v>
      </c>
      <c r="AB19" s="334" t="s">
        <v>47</v>
      </c>
      <c r="AC19" s="335" t="s">
        <v>46</v>
      </c>
      <c r="AD19" s="336">
        <f t="shared" si="4"/>
        <v>0</v>
      </c>
      <c r="AE19" s="337">
        <f t="shared" si="8"/>
        <v>0</v>
      </c>
      <c r="AF19" s="337">
        <f t="shared" si="3"/>
        <v>0</v>
      </c>
      <c r="AG19" s="338">
        <f t="shared" si="3"/>
        <v>0</v>
      </c>
      <c r="AH19" s="339">
        <f t="shared" si="1"/>
        <v>0</v>
      </c>
      <c r="AI19" s="337">
        <f t="shared" si="1"/>
        <v>0</v>
      </c>
      <c r="AJ19" s="337">
        <f t="shared" si="1"/>
        <v>0</v>
      </c>
      <c r="AK19" s="340">
        <f t="shared" si="1"/>
        <v>0</v>
      </c>
    </row>
    <row r="20" spans="1:37" ht="11.25">
      <c r="A20" s="323" t="s">
        <v>68</v>
      </c>
      <c r="B20" s="324"/>
      <c r="C20" s="325" t="s">
        <v>69</v>
      </c>
      <c r="D20" s="326">
        <f t="shared" si="2"/>
        <v>0</v>
      </c>
      <c r="E20" s="327"/>
      <c r="F20" s="328">
        <f>'下関市Ⅰ'!$G$37</f>
        <v>0</v>
      </c>
      <c r="G20" s="328">
        <f>'下関市Ⅰ'!$J$37</f>
        <v>0</v>
      </c>
      <c r="H20" s="328">
        <f>'下関市Ⅰ'!$M$37</f>
        <v>0</v>
      </c>
      <c r="I20" s="328">
        <f>'下関市Ⅰ'!$P$37</f>
        <v>0</v>
      </c>
      <c r="J20" s="328">
        <f>'下関市Ⅰ'!$S$37</f>
        <v>0</v>
      </c>
      <c r="K20" s="328"/>
      <c r="L20" s="329"/>
      <c r="M20" s="330"/>
      <c r="N20" s="331">
        <f t="shared" si="6"/>
        <v>0</v>
      </c>
      <c r="O20" s="332">
        <f t="shared" si="7"/>
      </c>
      <c r="P20" s="327"/>
      <c r="Q20" s="328"/>
      <c r="R20" s="328">
        <f t="shared" si="9"/>
        <v>0</v>
      </c>
      <c r="S20" s="329"/>
      <c r="T20" s="327">
        <f t="shared" si="5"/>
        <v>0</v>
      </c>
      <c r="U20" s="328"/>
      <c r="V20" s="328"/>
      <c r="W20" s="328"/>
      <c r="X20" s="329"/>
      <c r="Y20" s="333" t="s">
        <v>45</v>
      </c>
      <c r="Z20" s="334" t="s">
        <v>45</v>
      </c>
      <c r="AA20" s="334" t="s">
        <v>45</v>
      </c>
      <c r="AB20" s="334" t="s">
        <v>47</v>
      </c>
      <c r="AC20" s="335" t="s">
        <v>46</v>
      </c>
      <c r="AD20" s="336">
        <f t="shared" si="4"/>
        <v>0</v>
      </c>
      <c r="AE20" s="337">
        <f t="shared" si="8"/>
        <v>0</v>
      </c>
      <c r="AF20" s="337">
        <f t="shared" si="3"/>
        <v>0</v>
      </c>
      <c r="AG20" s="338">
        <f t="shared" si="3"/>
        <v>0</v>
      </c>
      <c r="AH20" s="339">
        <f t="shared" si="1"/>
        <v>0</v>
      </c>
      <c r="AI20" s="337">
        <f t="shared" si="1"/>
        <v>0</v>
      </c>
      <c r="AJ20" s="337">
        <f t="shared" si="1"/>
        <v>0</v>
      </c>
      <c r="AK20" s="340">
        <f t="shared" si="1"/>
        <v>0</v>
      </c>
    </row>
    <row r="21" spans="1:37" ht="11.25">
      <c r="A21" s="323" t="s">
        <v>70</v>
      </c>
      <c r="B21" s="324"/>
      <c r="C21" s="325" t="s">
        <v>69</v>
      </c>
      <c r="D21" s="326">
        <f t="shared" si="2"/>
        <v>0</v>
      </c>
      <c r="E21" s="327"/>
      <c r="F21" s="328">
        <f>'下関市Ⅱ'!$G$20</f>
        <v>0</v>
      </c>
      <c r="G21" s="328">
        <f>'下関市Ⅱ'!$J$20</f>
        <v>0</v>
      </c>
      <c r="H21" s="328">
        <f>'下関市Ⅱ'!$M$20</f>
        <v>0</v>
      </c>
      <c r="I21" s="328">
        <f>'下関市Ⅱ'!$P$20</f>
        <v>0</v>
      </c>
      <c r="J21" s="328">
        <f>'下関市Ⅰ'!A38</f>
        <v>0</v>
      </c>
      <c r="K21" s="328"/>
      <c r="L21" s="329"/>
      <c r="M21" s="330"/>
      <c r="N21" s="331">
        <f t="shared" si="6"/>
        <v>0</v>
      </c>
      <c r="O21" s="332">
        <f t="shared" si="7"/>
      </c>
      <c r="P21" s="327"/>
      <c r="Q21" s="328"/>
      <c r="R21" s="328">
        <f t="shared" si="9"/>
        <v>0</v>
      </c>
      <c r="S21" s="329"/>
      <c r="T21" s="327">
        <f t="shared" si="5"/>
        <v>0</v>
      </c>
      <c r="U21" s="328"/>
      <c r="V21" s="328"/>
      <c r="W21" s="328"/>
      <c r="X21" s="329"/>
      <c r="Y21" s="333" t="s">
        <v>45</v>
      </c>
      <c r="Z21" s="334" t="s">
        <v>45</v>
      </c>
      <c r="AA21" s="334" t="s">
        <v>45</v>
      </c>
      <c r="AB21" s="334" t="s">
        <v>47</v>
      </c>
      <c r="AC21" s="335" t="s">
        <v>46</v>
      </c>
      <c r="AD21" s="336">
        <f t="shared" si="4"/>
        <v>0</v>
      </c>
      <c r="AE21" s="337">
        <f t="shared" si="8"/>
        <v>0</v>
      </c>
      <c r="AF21" s="337">
        <f t="shared" si="3"/>
        <v>0</v>
      </c>
      <c r="AG21" s="338">
        <f t="shared" si="3"/>
        <v>0</v>
      </c>
      <c r="AH21" s="339">
        <f t="shared" si="1"/>
        <v>0</v>
      </c>
      <c r="AI21" s="337">
        <f t="shared" si="1"/>
        <v>0</v>
      </c>
      <c r="AJ21" s="337">
        <f t="shared" si="1"/>
        <v>0</v>
      </c>
      <c r="AK21" s="340">
        <f t="shared" si="1"/>
        <v>0</v>
      </c>
    </row>
    <row r="22" spans="1:37" ht="11.25">
      <c r="A22" s="323"/>
      <c r="B22" s="324"/>
      <c r="C22" s="325"/>
      <c r="D22" s="326"/>
      <c r="E22" s="327"/>
      <c r="F22" s="328"/>
      <c r="G22" s="328"/>
      <c r="H22" s="328"/>
      <c r="I22" s="328"/>
      <c r="J22" s="328"/>
      <c r="K22" s="328"/>
      <c r="L22" s="329"/>
      <c r="M22" s="330"/>
      <c r="N22" s="331"/>
      <c r="O22" s="332"/>
      <c r="P22" s="327"/>
      <c r="Q22" s="328"/>
      <c r="R22" s="328"/>
      <c r="S22" s="329"/>
      <c r="T22" s="327"/>
      <c r="U22" s="328"/>
      <c r="V22" s="328"/>
      <c r="W22" s="328"/>
      <c r="X22" s="329"/>
      <c r="Y22" s="333"/>
      <c r="Z22" s="334"/>
      <c r="AA22" s="334"/>
      <c r="AB22" s="334"/>
      <c r="AC22" s="335"/>
      <c r="AD22" s="336">
        <f t="shared" si="4"/>
        <v>0</v>
      </c>
      <c r="AE22" s="337">
        <f t="shared" si="8"/>
        <v>0</v>
      </c>
      <c r="AF22" s="337">
        <f t="shared" si="3"/>
        <v>0</v>
      </c>
      <c r="AG22" s="338">
        <f t="shared" si="3"/>
        <v>0</v>
      </c>
      <c r="AH22" s="339">
        <f t="shared" si="1"/>
        <v>0</v>
      </c>
      <c r="AI22" s="337">
        <f t="shared" si="1"/>
        <v>0</v>
      </c>
      <c r="AJ22" s="337">
        <f t="shared" si="1"/>
        <v>0</v>
      </c>
      <c r="AK22" s="340">
        <f t="shared" si="1"/>
        <v>0</v>
      </c>
    </row>
    <row r="23" spans="1:37" ht="11.25">
      <c r="A23" s="323"/>
      <c r="B23" s="324"/>
      <c r="C23" s="325"/>
      <c r="D23" s="326"/>
      <c r="E23" s="327"/>
      <c r="F23" s="328"/>
      <c r="G23" s="328"/>
      <c r="H23" s="328"/>
      <c r="I23" s="328"/>
      <c r="J23" s="328"/>
      <c r="K23" s="328"/>
      <c r="L23" s="329"/>
      <c r="M23" s="327"/>
      <c r="N23" s="328"/>
      <c r="O23" s="329"/>
      <c r="P23" s="327"/>
      <c r="Q23" s="328"/>
      <c r="R23" s="328"/>
      <c r="S23" s="329"/>
      <c r="T23" s="327"/>
      <c r="U23" s="328"/>
      <c r="V23" s="328"/>
      <c r="W23" s="328"/>
      <c r="X23" s="329"/>
      <c r="Y23" s="333"/>
      <c r="Z23" s="334"/>
      <c r="AA23" s="334"/>
      <c r="AB23" s="334"/>
      <c r="AC23" s="335"/>
      <c r="AD23" s="336">
        <f t="shared" si="4"/>
        <v>0</v>
      </c>
      <c r="AE23" s="337">
        <f t="shared" si="8"/>
        <v>0</v>
      </c>
      <c r="AF23" s="337">
        <f t="shared" si="3"/>
        <v>0</v>
      </c>
      <c r="AG23" s="338">
        <f t="shared" si="3"/>
        <v>0</v>
      </c>
      <c r="AH23" s="339">
        <f t="shared" si="1"/>
        <v>0</v>
      </c>
      <c r="AI23" s="337">
        <f t="shared" si="1"/>
        <v>0</v>
      </c>
      <c r="AJ23" s="337">
        <f t="shared" si="1"/>
        <v>0</v>
      </c>
      <c r="AK23" s="340">
        <f t="shared" si="1"/>
        <v>0</v>
      </c>
    </row>
    <row r="24" spans="1:37" ht="11.25">
      <c r="A24" s="342"/>
      <c r="B24" s="343"/>
      <c r="C24" s="344"/>
      <c r="D24" s="345"/>
      <c r="E24" s="346"/>
      <c r="F24" s="347"/>
      <c r="G24" s="347"/>
      <c r="H24" s="347"/>
      <c r="I24" s="347"/>
      <c r="J24" s="347"/>
      <c r="K24" s="347"/>
      <c r="L24" s="348"/>
      <c r="M24" s="346"/>
      <c r="N24" s="347"/>
      <c r="O24" s="348"/>
      <c r="P24" s="346"/>
      <c r="Q24" s="347"/>
      <c r="R24" s="347"/>
      <c r="S24" s="348"/>
      <c r="T24" s="346"/>
      <c r="U24" s="347"/>
      <c r="V24" s="347"/>
      <c r="W24" s="347"/>
      <c r="X24" s="348"/>
      <c r="Y24" s="349"/>
      <c r="Z24" s="350"/>
      <c r="AA24" s="350"/>
      <c r="AB24" s="350"/>
      <c r="AC24" s="351"/>
      <c r="AD24" s="352">
        <f t="shared" si="4"/>
        <v>0</v>
      </c>
      <c r="AE24" s="353">
        <f t="shared" si="8"/>
        <v>0</v>
      </c>
      <c r="AF24" s="353">
        <f t="shared" si="3"/>
        <v>0</v>
      </c>
      <c r="AG24" s="354">
        <f t="shared" si="3"/>
        <v>0</v>
      </c>
      <c r="AH24" s="355">
        <f t="shared" si="1"/>
        <v>0</v>
      </c>
      <c r="AI24" s="353">
        <f t="shared" si="1"/>
        <v>0</v>
      </c>
      <c r="AJ24" s="353">
        <f t="shared" si="1"/>
        <v>0</v>
      </c>
      <c r="AK24" s="356">
        <f t="shared" si="1"/>
        <v>0</v>
      </c>
    </row>
    <row r="25" spans="1:38" s="334" customFormat="1" ht="11.25" customHeight="1">
      <c r="A25" s="357" t="s">
        <v>71</v>
      </c>
      <c r="B25" s="358"/>
      <c r="C25" s="359"/>
      <c r="D25" s="360">
        <f>ROUND(((E4+H4)*3.2+(F4+G4+I4+J4+K4+D5)*3+D6*3.2+SUM(D7:D9)*3.2+SUM(D10:D21)*3.3)*1.1,0)</f>
        <v>0</v>
      </c>
      <c r="E25" s="327"/>
      <c r="F25" s="328"/>
      <c r="G25" s="328"/>
      <c r="H25" s="328"/>
      <c r="I25" s="328"/>
      <c r="J25" s="328"/>
      <c r="K25" s="328"/>
      <c r="L25" s="329"/>
      <c r="M25" s="327"/>
      <c r="N25" s="328"/>
      <c r="O25" s="329"/>
      <c r="P25" s="327"/>
      <c r="Q25" s="328"/>
      <c r="R25" s="328"/>
      <c r="S25" s="329"/>
      <c r="T25" s="327"/>
      <c r="U25" s="328"/>
      <c r="V25" s="328"/>
      <c r="W25" s="328"/>
      <c r="X25" s="329"/>
      <c r="Y25" s="333"/>
      <c r="AC25" s="335"/>
      <c r="AD25" s="336">
        <f t="shared" si="4"/>
        <v>0</v>
      </c>
      <c r="AE25" s="337">
        <f t="shared" si="8"/>
        <v>0</v>
      </c>
      <c r="AF25" s="337">
        <f t="shared" si="3"/>
        <v>0</v>
      </c>
      <c r="AG25" s="338">
        <f t="shared" si="3"/>
        <v>0</v>
      </c>
      <c r="AH25" s="339">
        <f t="shared" si="1"/>
        <v>0</v>
      </c>
      <c r="AI25" s="337">
        <f t="shared" si="1"/>
        <v>0</v>
      </c>
      <c r="AJ25" s="337">
        <f t="shared" si="1"/>
        <v>0</v>
      </c>
      <c r="AK25" s="340">
        <f t="shared" si="1"/>
        <v>0</v>
      </c>
      <c r="AL25" s="361"/>
    </row>
    <row r="26" spans="1:38" s="334" customFormat="1" ht="11.25">
      <c r="A26" s="362" t="s">
        <v>72</v>
      </c>
      <c r="B26" s="358"/>
      <c r="C26" s="359"/>
      <c r="D26" s="360">
        <f>ROUND((D4*4.9+SUM(D5:D6)*4.6+SUM(D7:D9)*4.6+SUM(D10:D21)*4.5)*1.1,0)</f>
        <v>0</v>
      </c>
      <c r="E26" s="327"/>
      <c r="F26" s="328"/>
      <c r="G26" s="328"/>
      <c r="H26" s="328"/>
      <c r="I26" s="328"/>
      <c r="J26" s="328"/>
      <c r="K26" s="328"/>
      <c r="L26" s="329"/>
      <c r="M26" s="327"/>
      <c r="N26" s="328"/>
      <c r="O26" s="329"/>
      <c r="P26" s="327"/>
      <c r="Q26" s="328"/>
      <c r="R26" s="328"/>
      <c r="S26" s="329"/>
      <c r="T26" s="327"/>
      <c r="U26" s="328"/>
      <c r="V26" s="328"/>
      <c r="W26" s="328"/>
      <c r="X26" s="329"/>
      <c r="Y26" s="333"/>
      <c r="AC26" s="335"/>
      <c r="AD26" s="336">
        <f t="shared" si="4"/>
        <v>0</v>
      </c>
      <c r="AE26" s="337">
        <f t="shared" si="8"/>
        <v>0</v>
      </c>
      <c r="AF26" s="337">
        <f t="shared" si="3"/>
        <v>0</v>
      </c>
      <c r="AG26" s="338">
        <f t="shared" si="3"/>
        <v>0</v>
      </c>
      <c r="AH26" s="339">
        <f t="shared" si="1"/>
        <v>0</v>
      </c>
      <c r="AI26" s="337">
        <f t="shared" si="1"/>
        <v>0</v>
      </c>
      <c r="AJ26" s="337">
        <f t="shared" si="1"/>
        <v>0</v>
      </c>
      <c r="AK26" s="340">
        <f t="shared" si="1"/>
        <v>0</v>
      </c>
      <c r="AL26" s="361"/>
    </row>
    <row r="27" spans="1:38" s="334" customFormat="1" ht="11.25" customHeight="1">
      <c r="A27" s="363"/>
      <c r="B27" s="364"/>
      <c r="C27" s="325"/>
      <c r="D27" s="326"/>
      <c r="E27" s="327"/>
      <c r="F27" s="328"/>
      <c r="G27" s="328"/>
      <c r="H27" s="328"/>
      <c r="I27" s="328"/>
      <c r="J27" s="328"/>
      <c r="K27" s="328"/>
      <c r="L27" s="329"/>
      <c r="M27" s="327"/>
      <c r="N27" s="328"/>
      <c r="O27" s="329"/>
      <c r="P27" s="327"/>
      <c r="Q27" s="328"/>
      <c r="R27" s="328"/>
      <c r="S27" s="329"/>
      <c r="T27" s="327"/>
      <c r="U27" s="328"/>
      <c r="V27" s="328"/>
      <c r="W27" s="328"/>
      <c r="X27" s="329"/>
      <c r="Y27" s="333"/>
      <c r="AC27" s="335"/>
      <c r="AD27" s="336">
        <f t="shared" si="4"/>
        <v>0</v>
      </c>
      <c r="AE27" s="337">
        <f t="shared" si="8"/>
        <v>0</v>
      </c>
      <c r="AF27" s="337">
        <f t="shared" si="3"/>
        <v>0</v>
      </c>
      <c r="AG27" s="338">
        <f t="shared" si="3"/>
        <v>0</v>
      </c>
      <c r="AH27" s="339">
        <f t="shared" si="1"/>
        <v>0</v>
      </c>
      <c r="AI27" s="337">
        <f t="shared" si="1"/>
        <v>0</v>
      </c>
      <c r="AJ27" s="337">
        <f t="shared" si="1"/>
        <v>0</v>
      </c>
      <c r="AK27" s="340">
        <f t="shared" si="1"/>
        <v>0</v>
      </c>
      <c r="AL27" s="361"/>
    </row>
    <row r="28" spans="2:38" s="334" customFormat="1" ht="11.25">
      <c r="B28" s="364"/>
      <c r="C28" s="325"/>
      <c r="D28" s="326"/>
      <c r="E28" s="327"/>
      <c r="F28" s="328"/>
      <c r="G28" s="328"/>
      <c r="H28" s="328"/>
      <c r="I28" s="328"/>
      <c r="J28" s="328"/>
      <c r="K28" s="328"/>
      <c r="L28" s="329"/>
      <c r="M28" s="327"/>
      <c r="N28" s="328"/>
      <c r="O28" s="329"/>
      <c r="P28" s="327"/>
      <c r="Q28" s="328"/>
      <c r="R28" s="328"/>
      <c r="S28" s="329"/>
      <c r="T28" s="327"/>
      <c r="U28" s="328"/>
      <c r="V28" s="328"/>
      <c r="W28" s="328"/>
      <c r="X28" s="329"/>
      <c r="Y28" s="333"/>
      <c r="AC28" s="335"/>
      <c r="AD28" s="336">
        <f t="shared" si="4"/>
        <v>0</v>
      </c>
      <c r="AE28" s="337">
        <f t="shared" si="8"/>
        <v>0</v>
      </c>
      <c r="AF28" s="337">
        <f t="shared" si="3"/>
        <v>0</v>
      </c>
      <c r="AG28" s="338">
        <f t="shared" si="3"/>
        <v>0</v>
      </c>
      <c r="AH28" s="339">
        <f t="shared" si="1"/>
        <v>0</v>
      </c>
      <c r="AI28" s="337">
        <f t="shared" si="1"/>
        <v>0</v>
      </c>
      <c r="AJ28" s="337">
        <f t="shared" si="1"/>
        <v>0</v>
      </c>
      <c r="AK28" s="340">
        <f t="shared" si="1"/>
        <v>0</v>
      </c>
      <c r="AL28" s="361"/>
    </row>
    <row r="29" spans="2:38" s="334" customFormat="1" ht="11.25">
      <c r="B29" s="364"/>
      <c r="C29" s="325"/>
      <c r="D29" s="326"/>
      <c r="E29" s="327"/>
      <c r="F29" s="328"/>
      <c r="G29" s="328"/>
      <c r="H29" s="328"/>
      <c r="I29" s="328"/>
      <c r="J29" s="328"/>
      <c r="K29" s="328"/>
      <c r="L29" s="329"/>
      <c r="M29" s="327"/>
      <c r="N29" s="328"/>
      <c r="O29" s="329"/>
      <c r="P29" s="327"/>
      <c r="Q29" s="328"/>
      <c r="R29" s="328"/>
      <c r="S29" s="329"/>
      <c r="T29" s="327"/>
      <c r="U29" s="328"/>
      <c r="V29" s="328"/>
      <c r="W29" s="328"/>
      <c r="X29" s="329"/>
      <c r="Y29" s="333"/>
      <c r="AC29" s="335"/>
      <c r="AD29" s="339">
        <f t="shared" si="4"/>
        <v>0</v>
      </c>
      <c r="AE29" s="337">
        <f t="shared" si="8"/>
        <v>0</v>
      </c>
      <c r="AF29" s="337">
        <f t="shared" si="3"/>
        <v>0</v>
      </c>
      <c r="AG29" s="340">
        <f t="shared" si="3"/>
        <v>0</v>
      </c>
      <c r="AH29" s="339">
        <f t="shared" si="1"/>
        <v>0</v>
      </c>
      <c r="AI29" s="337">
        <f t="shared" si="1"/>
        <v>0</v>
      </c>
      <c r="AJ29" s="337">
        <f t="shared" si="1"/>
        <v>0</v>
      </c>
      <c r="AK29" s="340">
        <f t="shared" si="1"/>
        <v>0</v>
      </c>
      <c r="AL29" s="361"/>
    </row>
    <row r="30" spans="2:38" s="334" customFormat="1" ht="11.25">
      <c r="B30" s="364"/>
      <c r="C30" s="325"/>
      <c r="D30" s="326"/>
      <c r="E30" s="327"/>
      <c r="F30" s="328"/>
      <c r="G30" s="328"/>
      <c r="H30" s="328"/>
      <c r="I30" s="328"/>
      <c r="J30" s="328"/>
      <c r="K30" s="328"/>
      <c r="L30" s="329"/>
      <c r="M30" s="327"/>
      <c r="N30" s="328"/>
      <c r="O30" s="329"/>
      <c r="P30" s="327"/>
      <c r="Q30" s="328"/>
      <c r="R30" s="328"/>
      <c r="S30" s="329"/>
      <c r="T30" s="327"/>
      <c r="U30" s="328"/>
      <c r="V30" s="328"/>
      <c r="W30" s="328"/>
      <c r="X30" s="329"/>
      <c r="Y30" s="333"/>
      <c r="AC30" s="335"/>
      <c r="AD30" s="365">
        <f t="shared" si="4"/>
        <v>0</v>
      </c>
      <c r="AE30" s="366">
        <f t="shared" si="8"/>
        <v>0</v>
      </c>
      <c r="AF30" s="366">
        <f t="shared" si="3"/>
        <v>0</v>
      </c>
      <c r="AG30" s="367">
        <f t="shared" si="3"/>
        <v>0</v>
      </c>
      <c r="AH30" s="339">
        <f t="shared" si="1"/>
        <v>0</v>
      </c>
      <c r="AI30" s="337">
        <f t="shared" si="1"/>
        <v>0</v>
      </c>
      <c r="AJ30" s="337">
        <f t="shared" si="1"/>
        <v>0</v>
      </c>
      <c r="AK30" s="340">
        <f t="shared" si="1"/>
        <v>0</v>
      </c>
      <c r="AL30" s="361"/>
    </row>
    <row r="31" spans="2:38" s="334" customFormat="1" ht="11.25">
      <c r="B31" s="364"/>
      <c r="C31" s="325"/>
      <c r="D31" s="326"/>
      <c r="E31" s="327"/>
      <c r="F31" s="328"/>
      <c r="G31" s="328"/>
      <c r="H31" s="328"/>
      <c r="I31" s="328"/>
      <c r="J31" s="328"/>
      <c r="K31" s="328"/>
      <c r="L31" s="329"/>
      <c r="M31" s="327"/>
      <c r="N31" s="328"/>
      <c r="O31" s="329"/>
      <c r="P31" s="327"/>
      <c r="Q31" s="328"/>
      <c r="R31" s="328"/>
      <c r="S31" s="329"/>
      <c r="T31" s="327"/>
      <c r="U31" s="328"/>
      <c r="V31" s="328"/>
      <c r="W31" s="328"/>
      <c r="X31" s="329"/>
      <c r="Y31" s="333"/>
      <c r="AC31" s="335"/>
      <c r="AD31" s="339">
        <f t="shared" si="4"/>
        <v>0</v>
      </c>
      <c r="AE31" s="337">
        <f t="shared" si="8"/>
        <v>0</v>
      </c>
      <c r="AF31" s="337">
        <f t="shared" si="3"/>
        <v>0</v>
      </c>
      <c r="AG31" s="338">
        <f t="shared" si="3"/>
        <v>0</v>
      </c>
      <c r="AH31" s="339">
        <f t="shared" si="1"/>
        <v>0</v>
      </c>
      <c r="AI31" s="337">
        <f t="shared" si="1"/>
        <v>0</v>
      </c>
      <c r="AJ31" s="337">
        <f t="shared" si="1"/>
        <v>0</v>
      </c>
      <c r="AK31" s="340">
        <f t="shared" si="1"/>
        <v>0</v>
      </c>
      <c r="AL31" s="361"/>
    </row>
    <row r="32" spans="1:38" s="334" customFormat="1" ht="11.25" customHeight="1">
      <c r="A32" s="363"/>
      <c r="B32" s="364"/>
      <c r="C32" s="325"/>
      <c r="D32" s="326"/>
      <c r="E32" s="327"/>
      <c r="F32" s="328"/>
      <c r="G32" s="328"/>
      <c r="H32" s="328"/>
      <c r="I32" s="328"/>
      <c r="J32" s="328"/>
      <c r="K32" s="328"/>
      <c r="L32" s="329"/>
      <c r="M32" s="327"/>
      <c r="N32" s="328"/>
      <c r="O32" s="329"/>
      <c r="P32" s="327"/>
      <c r="Q32" s="328"/>
      <c r="R32" s="328"/>
      <c r="S32" s="329"/>
      <c r="T32" s="327"/>
      <c r="U32" s="328"/>
      <c r="V32" s="328"/>
      <c r="W32" s="328"/>
      <c r="X32" s="329"/>
      <c r="Y32" s="333"/>
      <c r="AC32" s="335"/>
      <c r="AD32" s="339">
        <f t="shared" si="4"/>
        <v>0</v>
      </c>
      <c r="AE32" s="337">
        <f t="shared" si="8"/>
        <v>0</v>
      </c>
      <c r="AF32" s="337">
        <f t="shared" si="3"/>
        <v>0</v>
      </c>
      <c r="AG32" s="338">
        <f t="shared" si="3"/>
        <v>0</v>
      </c>
      <c r="AH32" s="339">
        <f aca="true" t="shared" si="10" ref="AH32:AK53">IF(Z32&lt;&gt;$Y32,SUM($T32,$V32)+$X32,SUM($T32,$V32))</f>
        <v>0</v>
      </c>
      <c r="AI32" s="337">
        <f t="shared" si="10"/>
        <v>0</v>
      </c>
      <c r="AJ32" s="337">
        <f t="shared" si="10"/>
        <v>0</v>
      </c>
      <c r="AK32" s="340">
        <f t="shared" si="10"/>
        <v>0</v>
      </c>
      <c r="AL32" s="361"/>
    </row>
    <row r="33" spans="2:38" s="334" customFormat="1" ht="11.25">
      <c r="B33" s="364"/>
      <c r="C33" s="325"/>
      <c r="D33" s="326"/>
      <c r="E33" s="327"/>
      <c r="F33" s="328"/>
      <c r="G33" s="328"/>
      <c r="H33" s="328"/>
      <c r="I33" s="328"/>
      <c r="J33" s="328"/>
      <c r="K33" s="328"/>
      <c r="L33" s="329"/>
      <c r="M33" s="327"/>
      <c r="N33" s="328"/>
      <c r="O33" s="329"/>
      <c r="P33" s="327"/>
      <c r="Q33" s="328"/>
      <c r="R33" s="328"/>
      <c r="S33" s="329"/>
      <c r="T33" s="327"/>
      <c r="U33" s="328"/>
      <c r="V33" s="328"/>
      <c r="W33" s="328"/>
      <c r="X33" s="329"/>
      <c r="Y33" s="333"/>
      <c r="AC33" s="335"/>
      <c r="AD33" s="339">
        <f t="shared" si="4"/>
        <v>0</v>
      </c>
      <c r="AE33" s="337">
        <f t="shared" si="8"/>
        <v>0</v>
      </c>
      <c r="AF33" s="337">
        <f t="shared" si="3"/>
        <v>0</v>
      </c>
      <c r="AG33" s="338">
        <f t="shared" si="3"/>
        <v>0</v>
      </c>
      <c r="AH33" s="339">
        <f t="shared" si="10"/>
        <v>0</v>
      </c>
      <c r="AI33" s="337">
        <f t="shared" si="10"/>
        <v>0</v>
      </c>
      <c r="AJ33" s="337">
        <f t="shared" si="10"/>
        <v>0</v>
      </c>
      <c r="AK33" s="340">
        <f t="shared" si="10"/>
        <v>0</v>
      </c>
      <c r="AL33" s="361"/>
    </row>
    <row r="34" spans="1:38" s="334" customFormat="1" ht="11.25" customHeight="1">
      <c r="A34" s="363"/>
      <c r="B34" s="364"/>
      <c r="C34" s="325"/>
      <c r="D34" s="326"/>
      <c r="E34" s="327"/>
      <c r="F34" s="328"/>
      <c r="G34" s="328"/>
      <c r="H34" s="328"/>
      <c r="I34" s="328"/>
      <c r="J34" s="328"/>
      <c r="K34" s="328"/>
      <c r="L34" s="329"/>
      <c r="M34" s="327"/>
      <c r="N34" s="328"/>
      <c r="O34" s="329"/>
      <c r="P34" s="327"/>
      <c r="Q34" s="328"/>
      <c r="R34" s="328"/>
      <c r="S34" s="329"/>
      <c r="T34" s="327"/>
      <c r="U34" s="328"/>
      <c r="V34" s="328"/>
      <c r="W34" s="328"/>
      <c r="X34" s="329"/>
      <c r="Y34" s="333"/>
      <c r="AC34" s="335"/>
      <c r="AD34" s="339">
        <f t="shared" si="4"/>
        <v>0</v>
      </c>
      <c r="AE34" s="337">
        <f t="shared" si="8"/>
        <v>0</v>
      </c>
      <c r="AF34" s="337">
        <f t="shared" si="3"/>
        <v>0</v>
      </c>
      <c r="AG34" s="338">
        <f t="shared" si="3"/>
        <v>0</v>
      </c>
      <c r="AH34" s="339">
        <f t="shared" si="10"/>
        <v>0</v>
      </c>
      <c r="AI34" s="337">
        <f t="shared" si="10"/>
        <v>0</v>
      </c>
      <c r="AJ34" s="337">
        <f t="shared" si="10"/>
        <v>0</v>
      </c>
      <c r="AK34" s="340">
        <f t="shared" si="10"/>
        <v>0</v>
      </c>
      <c r="AL34" s="361"/>
    </row>
    <row r="35" spans="2:38" s="334" customFormat="1" ht="11.25">
      <c r="B35" s="364"/>
      <c r="C35" s="325"/>
      <c r="D35" s="326"/>
      <c r="E35" s="327"/>
      <c r="F35" s="328"/>
      <c r="G35" s="328"/>
      <c r="H35" s="328"/>
      <c r="I35" s="328"/>
      <c r="J35" s="328"/>
      <c r="K35" s="328"/>
      <c r="L35" s="329"/>
      <c r="M35" s="327"/>
      <c r="N35" s="328"/>
      <c r="O35" s="329"/>
      <c r="P35" s="327"/>
      <c r="Q35" s="328"/>
      <c r="R35" s="328"/>
      <c r="S35" s="329"/>
      <c r="T35" s="327"/>
      <c r="U35" s="328"/>
      <c r="V35" s="328"/>
      <c r="W35" s="328"/>
      <c r="X35" s="329"/>
      <c r="Y35" s="333"/>
      <c r="AC35" s="335"/>
      <c r="AD35" s="339">
        <f t="shared" si="4"/>
        <v>0</v>
      </c>
      <c r="AE35" s="337">
        <f t="shared" si="8"/>
        <v>0</v>
      </c>
      <c r="AF35" s="337">
        <f t="shared" si="3"/>
        <v>0</v>
      </c>
      <c r="AG35" s="338">
        <f t="shared" si="3"/>
        <v>0</v>
      </c>
      <c r="AH35" s="339">
        <f t="shared" si="10"/>
        <v>0</v>
      </c>
      <c r="AI35" s="337">
        <f t="shared" si="10"/>
        <v>0</v>
      </c>
      <c r="AJ35" s="337">
        <f t="shared" si="10"/>
        <v>0</v>
      </c>
      <c r="AK35" s="340">
        <f t="shared" si="10"/>
        <v>0</v>
      </c>
      <c r="AL35" s="361"/>
    </row>
    <row r="36" spans="2:38" s="334" customFormat="1" ht="11.25">
      <c r="B36" s="364"/>
      <c r="C36" s="325"/>
      <c r="D36" s="326"/>
      <c r="E36" s="327"/>
      <c r="F36" s="328"/>
      <c r="G36" s="328"/>
      <c r="H36" s="328"/>
      <c r="I36" s="328"/>
      <c r="J36" s="328"/>
      <c r="K36" s="328"/>
      <c r="L36" s="329"/>
      <c r="M36" s="327"/>
      <c r="N36" s="328"/>
      <c r="O36" s="329"/>
      <c r="P36" s="327"/>
      <c r="Q36" s="328"/>
      <c r="R36" s="328"/>
      <c r="S36" s="329"/>
      <c r="T36" s="327"/>
      <c r="U36" s="328"/>
      <c r="V36" s="328"/>
      <c r="W36" s="328"/>
      <c r="X36" s="329"/>
      <c r="Y36" s="333"/>
      <c r="AC36" s="335"/>
      <c r="AD36" s="339">
        <f aca="true" t="shared" si="11" ref="AD36:AG53">IF(Z36&lt;&gt;$Y36,SUM($T36,$U36,$W36),SUM($T36:$U36))</f>
        <v>0</v>
      </c>
      <c r="AE36" s="337">
        <f t="shared" si="8"/>
        <v>0</v>
      </c>
      <c r="AF36" s="337">
        <f>IF(AB36&lt;&gt;$Y36,SUM($T36,$U36,$W36),SUM($T36:$U36))</f>
        <v>0</v>
      </c>
      <c r="AG36" s="338">
        <f>IF(AC36&lt;&gt;$Y36,SUM($T36,$U36,$W36),SUM($T36:$U36))</f>
        <v>0</v>
      </c>
      <c r="AH36" s="339">
        <f t="shared" si="10"/>
        <v>0</v>
      </c>
      <c r="AI36" s="337">
        <f t="shared" si="10"/>
        <v>0</v>
      </c>
      <c r="AJ36" s="337">
        <f t="shared" si="10"/>
        <v>0</v>
      </c>
      <c r="AK36" s="340">
        <f t="shared" si="10"/>
        <v>0</v>
      </c>
      <c r="AL36" s="361"/>
    </row>
    <row r="37" spans="2:38" s="334" customFormat="1" ht="11.25">
      <c r="B37" s="364"/>
      <c r="C37" s="325"/>
      <c r="D37" s="326"/>
      <c r="E37" s="327"/>
      <c r="F37" s="328"/>
      <c r="G37" s="328"/>
      <c r="H37" s="328"/>
      <c r="I37" s="328"/>
      <c r="J37" s="328"/>
      <c r="K37" s="328"/>
      <c r="L37" s="329"/>
      <c r="M37" s="327"/>
      <c r="N37" s="328"/>
      <c r="O37" s="329"/>
      <c r="P37" s="327"/>
      <c r="Q37" s="328"/>
      <c r="R37" s="328"/>
      <c r="S37" s="329"/>
      <c r="T37" s="327"/>
      <c r="U37" s="328"/>
      <c r="V37" s="328"/>
      <c r="W37" s="328"/>
      <c r="X37" s="329"/>
      <c r="Y37" s="333"/>
      <c r="AC37" s="335"/>
      <c r="AD37" s="339">
        <f t="shared" si="11"/>
        <v>0</v>
      </c>
      <c r="AE37" s="337">
        <f t="shared" si="11"/>
        <v>0</v>
      </c>
      <c r="AF37" s="337">
        <f t="shared" si="11"/>
        <v>0</v>
      </c>
      <c r="AG37" s="338">
        <f t="shared" si="11"/>
        <v>0</v>
      </c>
      <c r="AH37" s="339">
        <f t="shared" si="10"/>
        <v>0</v>
      </c>
      <c r="AI37" s="337">
        <f t="shared" si="10"/>
        <v>0</v>
      </c>
      <c r="AJ37" s="337">
        <f t="shared" si="10"/>
        <v>0</v>
      </c>
      <c r="AK37" s="340">
        <f t="shared" si="10"/>
        <v>0</v>
      </c>
      <c r="AL37" s="361"/>
    </row>
    <row r="38" spans="2:38" s="334" customFormat="1" ht="11.25">
      <c r="B38" s="364"/>
      <c r="C38" s="325"/>
      <c r="D38" s="326"/>
      <c r="E38" s="327"/>
      <c r="F38" s="328"/>
      <c r="G38" s="328"/>
      <c r="H38" s="328"/>
      <c r="I38" s="328"/>
      <c r="J38" s="328"/>
      <c r="K38" s="328"/>
      <c r="L38" s="329"/>
      <c r="M38" s="327"/>
      <c r="N38" s="328"/>
      <c r="O38" s="329"/>
      <c r="P38" s="327"/>
      <c r="Q38" s="328"/>
      <c r="R38" s="328"/>
      <c r="S38" s="329"/>
      <c r="T38" s="327"/>
      <c r="U38" s="328"/>
      <c r="V38" s="328"/>
      <c r="W38" s="328"/>
      <c r="X38" s="329"/>
      <c r="Y38" s="333"/>
      <c r="AC38" s="335"/>
      <c r="AD38" s="339">
        <f t="shared" si="11"/>
        <v>0</v>
      </c>
      <c r="AE38" s="337">
        <f t="shared" si="11"/>
        <v>0</v>
      </c>
      <c r="AF38" s="337">
        <f t="shared" si="11"/>
        <v>0</v>
      </c>
      <c r="AG38" s="338">
        <f t="shared" si="11"/>
        <v>0</v>
      </c>
      <c r="AH38" s="339">
        <f t="shared" si="10"/>
        <v>0</v>
      </c>
      <c r="AI38" s="337">
        <f t="shared" si="10"/>
        <v>0</v>
      </c>
      <c r="AJ38" s="337">
        <f t="shared" si="10"/>
        <v>0</v>
      </c>
      <c r="AK38" s="340">
        <f t="shared" si="10"/>
        <v>0</v>
      </c>
      <c r="AL38" s="361"/>
    </row>
    <row r="39" spans="1:38" s="334" customFormat="1" ht="11.25">
      <c r="A39" s="368"/>
      <c r="B39" s="364"/>
      <c r="C39" s="325"/>
      <c r="D39" s="326"/>
      <c r="E39" s="327"/>
      <c r="F39" s="328"/>
      <c r="G39" s="328"/>
      <c r="H39" s="328"/>
      <c r="I39" s="328"/>
      <c r="J39" s="328"/>
      <c r="K39" s="328"/>
      <c r="L39" s="329"/>
      <c r="M39" s="327"/>
      <c r="N39" s="328"/>
      <c r="O39" s="329"/>
      <c r="P39" s="327"/>
      <c r="Q39" s="328"/>
      <c r="R39" s="328"/>
      <c r="S39" s="329"/>
      <c r="T39" s="327"/>
      <c r="U39" s="328"/>
      <c r="V39" s="328"/>
      <c r="W39" s="328"/>
      <c r="X39" s="329"/>
      <c r="Y39" s="333"/>
      <c r="AC39" s="335"/>
      <c r="AD39" s="339">
        <f t="shared" si="11"/>
        <v>0</v>
      </c>
      <c r="AE39" s="337">
        <f t="shared" si="11"/>
        <v>0</v>
      </c>
      <c r="AF39" s="337">
        <f t="shared" si="11"/>
        <v>0</v>
      </c>
      <c r="AG39" s="338">
        <f t="shared" si="11"/>
        <v>0</v>
      </c>
      <c r="AH39" s="339">
        <f t="shared" si="10"/>
        <v>0</v>
      </c>
      <c r="AI39" s="337">
        <f t="shared" si="10"/>
        <v>0</v>
      </c>
      <c r="AJ39" s="337">
        <f t="shared" si="10"/>
        <v>0</v>
      </c>
      <c r="AK39" s="340">
        <f t="shared" si="10"/>
        <v>0</v>
      </c>
      <c r="AL39" s="361"/>
    </row>
    <row r="40" spans="1:38" s="334" customFormat="1" ht="13.5" customHeight="1">
      <c r="A40" s="368"/>
      <c r="B40" s="364"/>
      <c r="C40" s="325"/>
      <c r="D40" s="326"/>
      <c r="E40" s="327"/>
      <c r="F40" s="328"/>
      <c r="G40" s="328"/>
      <c r="H40" s="328"/>
      <c r="I40" s="328"/>
      <c r="J40" s="328"/>
      <c r="K40" s="328"/>
      <c r="L40" s="329"/>
      <c r="M40" s="327"/>
      <c r="N40" s="328"/>
      <c r="O40" s="329"/>
      <c r="P40" s="327"/>
      <c r="Q40" s="328"/>
      <c r="R40" s="328"/>
      <c r="S40" s="329"/>
      <c r="T40" s="327"/>
      <c r="U40" s="328"/>
      <c r="V40" s="328"/>
      <c r="W40" s="328"/>
      <c r="X40" s="329"/>
      <c r="Y40" s="333"/>
      <c r="AC40" s="335"/>
      <c r="AD40" s="339">
        <f t="shared" si="11"/>
        <v>0</v>
      </c>
      <c r="AE40" s="337">
        <f t="shared" si="11"/>
        <v>0</v>
      </c>
      <c r="AF40" s="337">
        <f t="shared" si="11"/>
        <v>0</v>
      </c>
      <c r="AG40" s="338">
        <f t="shared" si="11"/>
        <v>0</v>
      </c>
      <c r="AH40" s="339">
        <f t="shared" si="10"/>
        <v>0</v>
      </c>
      <c r="AI40" s="337">
        <f t="shared" si="10"/>
        <v>0</v>
      </c>
      <c r="AJ40" s="337">
        <f t="shared" si="10"/>
        <v>0</v>
      </c>
      <c r="AK40" s="340">
        <f t="shared" si="10"/>
        <v>0</v>
      </c>
      <c r="AL40" s="361"/>
    </row>
    <row r="41" spans="2:38" s="334" customFormat="1" ht="11.25">
      <c r="B41" s="364"/>
      <c r="C41" s="325"/>
      <c r="D41" s="326"/>
      <c r="E41" s="327"/>
      <c r="F41" s="328"/>
      <c r="G41" s="328"/>
      <c r="H41" s="328"/>
      <c r="I41" s="328"/>
      <c r="J41" s="328"/>
      <c r="K41" s="328"/>
      <c r="L41" s="329"/>
      <c r="M41" s="327"/>
      <c r="N41" s="328"/>
      <c r="O41" s="329"/>
      <c r="P41" s="327"/>
      <c r="Q41" s="328"/>
      <c r="R41" s="328"/>
      <c r="S41" s="329"/>
      <c r="T41" s="327"/>
      <c r="U41" s="328"/>
      <c r="V41" s="328"/>
      <c r="W41" s="328"/>
      <c r="X41" s="329"/>
      <c r="Y41" s="333"/>
      <c r="AC41" s="335"/>
      <c r="AD41" s="339">
        <f t="shared" si="11"/>
        <v>0</v>
      </c>
      <c r="AE41" s="337">
        <f t="shared" si="11"/>
        <v>0</v>
      </c>
      <c r="AF41" s="337">
        <f t="shared" si="11"/>
        <v>0</v>
      </c>
      <c r="AG41" s="338">
        <f t="shared" si="11"/>
        <v>0</v>
      </c>
      <c r="AH41" s="339">
        <f t="shared" si="10"/>
        <v>0</v>
      </c>
      <c r="AI41" s="337">
        <f t="shared" si="10"/>
        <v>0</v>
      </c>
      <c r="AJ41" s="337">
        <f t="shared" si="10"/>
        <v>0</v>
      </c>
      <c r="AK41" s="340">
        <f t="shared" si="10"/>
        <v>0</v>
      </c>
      <c r="AL41" s="361"/>
    </row>
    <row r="42" spans="2:38" s="334" customFormat="1" ht="11.25">
      <c r="B42" s="364"/>
      <c r="C42" s="325"/>
      <c r="D42" s="326"/>
      <c r="E42" s="327"/>
      <c r="F42" s="328"/>
      <c r="G42" s="328"/>
      <c r="H42" s="328"/>
      <c r="I42" s="328"/>
      <c r="J42" s="328"/>
      <c r="K42" s="328"/>
      <c r="L42" s="329"/>
      <c r="M42" s="327"/>
      <c r="N42" s="328"/>
      <c r="O42" s="329"/>
      <c r="P42" s="327"/>
      <c r="Q42" s="328"/>
      <c r="R42" s="328"/>
      <c r="S42" s="329"/>
      <c r="T42" s="327"/>
      <c r="U42" s="328"/>
      <c r="V42" s="328"/>
      <c r="W42" s="328"/>
      <c r="X42" s="329"/>
      <c r="Y42" s="333"/>
      <c r="AC42" s="335"/>
      <c r="AD42" s="339">
        <f t="shared" si="11"/>
        <v>0</v>
      </c>
      <c r="AE42" s="337">
        <f t="shared" si="11"/>
        <v>0</v>
      </c>
      <c r="AF42" s="337">
        <f t="shared" si="11"/>
        <v>0</v>
      </c>
      <c r="AG42" s="338">
        <f t="shared" si="11"/>
        <v>0</v>
      </c>
      <c r="AH42" s="339">
        <f t="shared" si="10"/>
        <v>0</v>
      </c>
      <c r="AI42" s="337">
        <f t="shared" si="10"/>
        <v>0</v>
      </c>
      <c r="AJ42" s="337">
        <f t="shared" si="10"/>
        <v>0</v>
      </c>
      <c r="AK42" s="340">
        <f t="shared" si="10"/>
        <v>0</v>
      </c>
      <c r="AL42" s="361"/>
    </row>
    <row r="43" spans="2:38" s="334" customFormat="1" ht="11.25">
      <c r="B43" s="364"/>
      <c r="C43" s="325"/>
      <c r="D43" s="326"/>
      <c r="E43" s="327"/>
      <c r="F43" s="328"/>
      <c r="G43" s="328"/>
      <c r="H43" s="328"/>
      <c r="I43" s="328"/>
      <c r="J43" s="328"/>
      <c r="K43" s="328"/>
      <c r="L43" s="329"/>
      <c r="M43" s="327"/>
      <c r="N43" s="328"/>
      <c r="O43" s="329"/>
      <c r="P43" s="327"/>
      <c r="Q43" s="328"/>
      <c r="R43" s="328"/>
      <c r="S43" s="329"/>
      <c r="T43" s="327"/>
      <c r="U43" s="328"/>
      <c r="V43" s="328"/>
      <c r="W43" s="328"/>
      <c r="X43" s="329"/>
      <c r="Y43" s="333"/>
      <c r="AC43" s="335"/>
      <c r="AD43" s="339">
        <f t="shared" si="11"/>
        <v>0</v>
      </c>
      <c r="AE43" s="337">
        <f t="shared" si="11"/>
        <v>0</v>
      </c>
      <c r="AF43" s="337">
        <f t="shared" si="11"/>
        <v>0</v>
      </c>
      <c r="AG43" s="338">
        <f t="shared" si="11"/>
        <v>0</v>
      </c>
      <c r="AH43" s="339">
        <f t="shared" si="10"/>
        <v>0</v>
      </c>
      <c r="AI43" s="337">
        <f t="shared" si="10"/>
        <v>0</v>
      </c>
      <c r="AJ43" s="337">
        <f t="shared" si="10"/>
        <v>0</v>
      </c>
      <c r="AK43" s="340">
        <f t="shared" si="10"/>
        <v>0</v>
      </c>
      <c r="AL43" s="361"/>
    </row>
    <row r="44" spans="2:38" s="334" customFormat="1" ht="11.25">
      <c r="B44" s="364"/>
      <c r="C44" s="325"/>
      <c r="D44" s="326"/>
      <c r="E44" s="327"/>
      <c r="F44" s="328"/>
      <c r="G44" s="328"/>
      <c r="H44" s="328"/>
      <c r="I44" s="328"/>
      <c r="J44" s="328"/>
      <c r="K44" s="328"/>
      <c r="L44" s="329"/>
      <c r="M44" s="327"/>
      <c r="N44" s="328"/>
      <c r="O44" s="329"/>
      <c r="P44" s="327"/>
      <c r="Q44" s="328"/>
      <c r="R44" s="328"/>
      <c r="S44" s="329"/>
      <c r="T44" s="327"/>
      <c r="U44" s="328"/>
      <c r="V44" s="328"/>
      <c r="W44" s="328"/>
      <c r="X44" s="329"/>
      <c r="Y44" s="333"/>
      <c r="AC44" s="335"/>
      <c r="AD44" s="339">
        <f t="shared" si="11"/>
        <v>0</v>
      </c>
      <c r="AE44" s="337">
        <f t="shared" si="11"/>
        <v>0</v>
      </c>
      <c r="AF44" s="337">
        <f t="shared" si="11"/>
        <v>0</v>
      </c>
      <c r="AG44" s="338">
        <f t="shared" si="11"/>
        <v>0</v>
      </c>
      <c r="AH44" s="339">
        <f t="shared" si="10"/>
        <v>0</v>
      </c>
      <c r="AI44" s="337">
        <f t="shared" si="10"/>
        <v>0</v>
      </c>
      <c r="AJ44" s="337">
        <f t="shared" si="10"/>
        <v>0</v>
      </c>
      <c r="AK44" s="340">
        <f t="shared" si="10"/>
        <v>0</v>
      </c>
      <c r="AL44" s="361"/>
    </row>
    <row r="45" spans="2:38" s="334" customFormat="1" ht="11.25">
      <c r="B45" s="364"/>
      <c r="C45" s="325"/>
      <c r="D45" s="326"/>
      <c r="E45" s="327"/>
      <c r="F45" s="328"/>
      <c r="G45" s="328"/>
      <c r="H45" s="328"/>
      <c r="I45" s="328"/>
      <c r="J45" s="328"/>
      <c r="K45" s="328"/>
      <c r="L45" s="329"/>
      <c r="M45" s="327"/>
      <c r="N45" s="328"/>
      <c r="O45" s="329"/>
      <c r="P45" s="327"/>
      <c r="Q45" s="328"/>
      <c r="R45" s="328"/>
      <c r="S45" s="329"/>
      <c r="T45" s="327"/>
      <c r="U45" s="328"/>
      <c r="V45" s="328"/>
      <c r="W45" s="328"/>
      <c r="X45" s="329"/>
      <c r="Y45" s="333"/>
      <c r="AC45" s="335"/>
      <c r="AD45" s="339">
        <f t="shared" si="11"/>
        <v>0</v>
      </c>
      <c r="AE45" s="337">
        <f t="shared" si="11"/>
        <v>0</v>
      </c>
      <c r="AF45" s="337">
        <f t="shared" si="11"/>
        <v>0</v>
      </c>
      <c r="AG45" s="338">
        <f t="shared" si="11"/>
        <v>0</v>
      </c>
      <c r="AH45" s="339">
        <f t="shared" si="10"/>
        <v>0</v>
      </c>
      <c r="AI45" s="337">
        <f t="shared" si="10"/>
        <v>0</v>
      </c>
      <c r="AJ45" s="337">
        <f t="shared" si="10"/>
        <v>0</v>
      </c>
      <c r="AK45" s="340">
        <f t="shared" si="10"/>
        <v>0</v>
      </c>
      <c r="AL45" s="361"/>
    </row>
    <row r="46" spans="2:38" s="334" customFormat="1" ht="11.25">
      <c r="B46" s="364"/>
      <c r="C46" s="325"/>
      <c r="D46" s="326"/>
      <c r="E46" s="327"/>
      <c r="F46" s="328"/>
      <c r="G46" s="328"/>
      <c r="H46" s="328"/>
      <c r="I46" s="328"/>
      <c r="J46" s="328"/>
      <c r="K46" s="328"/>
      <c r="L46" s="329"/>
      <c r="M46" s="327"/>
      <c r="N46" s="328"/>
      <c r="O46" s="329"/>
      <c r="P46" s="327"/>
      <c r="Q46" s="328"/>
      <c r="R46" s="328"/>
      <c r="S46" s="329"/>
      <c r="T46" s="327"/>
      <c r="U46" s="328"/>
      <c r="V46" s="328"/>
      <c r="W46" s="328"/>
      <c r="X46" s="329"/>
      <c r="Y46" s="333"/>
      <c r="AC46" s="335"/>
      <c r="AD46" s="339">
        <f t="shared" si="11"/>
        <v>0</v>
      </c>
      <c r="AE46" s="337">
        <f t="shared" si="11"/>
        <v>0</v>
      </c>
      <c r="AF46" s="337">
        <f t="shared" si="11"/>
        <v>0</v>
      </c>
      <c r="AG46" s="338">
        <f t="shared" si="11"/>
        <v>0</v>
      </c>
      <c r="AH46" s="339">
        <f t="shared" si="10"/>
        <v>0</v>
      </c>
      <c r="AI46" s="337">
        <f t="shared" si="10"/>
        <v>0</v>
      </c>
      <c r="AJ46" s="337">
        <f t="shared" si="10"/>
        <v>0</v>
      </c>
      <c r="AK46" s="340">
        <f t="shared" si="10"/>
        <v>0</v>
      </c>
      <c r="AL46" s="361"/>
    </row>
    <row r="47" spans="2:38" s="334" customFormat="1" ht="11.25">
      <c r="B47" s="364"/>
      <c r="C47" s="325"/>
      <c r="D47" s="326"/>
      <c r="E47" s="327"/>
      <c r="F47" s="328"/>
      <c r="G47" s="328"/>
      <c r="H47" s="328"/>
      <c r="I47" s="328"/>
      <c r="J47" s="328"/>
      <c r="K47" s="328"/>
      <c r="L47" s="329"/>
      <c r="M47" s="327"/>
      <c r="N47" s="328"/>
      <c r="O47" s="329"/>
      <c r="P47" s="327"/>
      <c r="Q47" s="328"/>
      <c r="R47" s="328"/>
      <c r="S47" s="329"/>
      <c r="T47" s="327"/>
      <c r="U47" s="328"/>
      <c r="V47" s="328"/>
      <c r="W47" s="328"/>
      <c r="X47" s="329"/>
      <c r="Y47" s="333"/>
      <c r="AC47" s="335"/>
      <c r="AD47" s="339">
        <f t="shared" si="11"/>
        <v>0</v>
      </c>
      <c r="AE47" s="337">
        <f t="shared" si="11"/>
        <v>0</v>
      </c>
      <c r="AF47" s="337">
        <f t="shared" si="11"/>
        <v>0</v>
      </c>
      <c r="AG47" s="338">
        <f t="shared" si="11"/>
        <v>0</v>
      </c>
      <c r="AH47" s="339">
        <f t="shared" si="10"/>
        <v>0</v>
      </c>
      <c r="AI47" s="337">
        <f t="shared" si="10"/>
        <v>0</v>
      </c>
      <c r="AJ47" s="337">
        <f t="shared" si="10"/>
        <v>0</v>
      </c>
      <c r="AK47" s="340">
        <f t="shared" si="10"/>
        <v>0</v>
      </c>
      <c r="AL47" s="361"/>
    </row>
    <row r="48" spans="2:38" s="334" customFormat="1" ht="11.25">
      <c r="B48" s="364"/>
      <c r="C48" s="325"/>
      <c r="D48" s="326"/>
      <c r="E48" s="327"/>
      <c r="F48" s="328"/>
      <c r="G48" s="328"/>
      <c r="H48" s="328"/>
      <c r="I48" s="328"/>
      <c r="J48" s="328"/>
      <c r="K48" s="328"/>
      <c r="L48" s="329"/>
      <c r="M48" s="327"/>
      <c r="N48" s="328"/>
      <c r="O48" s="329"/>
      <c r="P48" s="327"/>
      <c r="Q48" s="328"/>
      <c r="R48" s="328"/>
      <c r="S48" s="329"/>
      <c r="T48" s="327"/>
      <c r="U48" s="328"/>
      <c r="V48" s="328"/>
      <c r="W48" s="328"/>
      <c r="X48" s="329"/>
      <c r="Y48" s="333"/>
      <c r="AC48" s="335"/>
      <c r="AD48" s="339">
        <f t="shared" si="11"/>
        <v>0</v>
      </c>
      <c r="AE48" s="337">
        <f t="shared" si="11"/>
        <v>0</v>
      </c>
      <c r="AF48" s="337">
        <f t="shared" si="11"/>
        <v>0</v>
      </c>
      <c r="AG48" s="338">
        <f t="shared" si="11"/>
        <v>0</v>
      </c>
      <c r="AH48" s="339">
        <f t="shared" si="10"/>
        <v>0</v>
      </c>
      <c r="AI48" s="337">
        <f t="shared" si="10"/>
        <v>0</v>
      </c>
      <c r="AJ48" s="337">
        <f t="shared" si="10"/>
        <v>0</v>
      </c>
      <c r="AK48" s="340">
        <f t="shared" si="10"/>
        <v>0</v>
      </c>
      <c r="AL48" s="361"/>
    </row>
    <row r="49" spans="2:38" s="334" customFormat="1" ht="11.25">
      <c r="B49" s="364"/>
      <c r="C49" s="325"/>
      <c r="D49" s="326"/>
      <c r="E49" s="327"/>
      <c r="F49" s="328"/>
      <c r="G49" s="328"/>
      <c r="H49" s="328"/>
      <c r="I49" s="328"/>
      <c r="J49" s="328"/>
      <c r="K49" s="328"/>
      <c r="L49" s="329"/>
      <c r="M49" s="327"/>
      <c r="N49" s="328"/>
      <c r="O49" s="329"/>
      <c r="P49" s="327"/>
      <c r="Q49" s="328"/>
      <c r="R49" s="328"/>
      <c r="S49" s="329"/>
      <c r="T49" s="327"/>
      <c r="U49" s="328"/>
      <c r="V49" s="328"/>
      <c r="W49" s="328"/>
      <c r="X49" s="329"/>
      <c r="Y49" s="333"/>
      <c r="AC49" s="335"/>
      <c r="AD49" s="339">
        <f t="shared" si="11"/>
        <v>0</v>
      </c>
      <c r="AE49" s="337">
        <f t="shared" si="11"/>
        <v>0</v>
      </c>
      <c r="AF49" s="337">
        <f t="shared" si="11"/>
        <v>0</v>
      </c>
      <c r="AG49" s="338">
        <f t="shared" si="11"/>
        <v>0</v>
      </c>
      <c r="AH49" s="339">
        <f t="shared" si="10"/>
        <v>0</v>
      </c>
      <c r="AI49" s="337">
        <f t="shared" si="10"/>
        <v>0</v>
      </c>
      <c r="AJ49" s="337">
        <f t="shared" si="10"/>
        <v>0</v>
      </c>
      <c r="AK49" s="340">
        <f t="shared" si="10"/>
        <v>0</v>
      </c>
      <c r="AL49" s="361"/>
    </row>
    <row r="50" spans="2:38" s="334" customFormat="1" ht="11.25">
      <c r="B50" s="364"/>
      <c r="C50" s="325"/>
      <c r="D50" s="326"/>
      <c r="E50" s="327"/>
      <c r="F50" s="328"/>
      <c r="G50" s="328"/>
      <c r="H50" s="328"/>
      <c r="I50" s="328"/>
      <c r="J50" s="328"/>
      <c r="K50" s="328"/>
      <c r="L50" s="329"/>
      <c r="M50" s="327"/>
      <c r="N50" s="328"/>
      <c r="O50" s="329"/>
      <c r="P50" s="327"/>
      <c r="Q50" s="328"/>
      <c r="R50" s="328"/>
      <c r="S50" s="329"/>
      <c r="T50" s="327"/>
      <c r="U50" s="328"/>
      <c r="V50" s="328"/>
      <c r="W50" s="328"/>
      <c r="X50" s="329"/>
      <c r="Y50" s="333"/>
      <c r="AC50" s="335"/>
      <c r="AD50" s="339">
        <f t="shared" si="11"/>
        <v>0</v>
      </c>
      <c r="AE50" s="337">
        <f t="shared" si="11"/>
        <v>0</v>
      </c>
      <c r="AF50" s="337">
        <f t="shared" si="11"/>
        <v>0</v>
      </c>
      <c r="AG50" s="338">
        <f t="shared" si="11"/>
        <v>0</v>
      </c>
      <c r="AH50" s="339">
        <f t="shared" si="10"/>
        <v>0</v>
      </c>
      <c r="AI50" s="337">
        <f t="shared" si="10"/>
        <v>0</v>
      </c>
      <c r="AJ50" s="337">
        <f t="shared" si="10"/>
        <v>0</v>
      </c>
      <c r="AK50" s="340">
        <f t="shared" si="10"/>
        <v>0</v>
      </c>
      <c r="AL50" s="361"/>
    </row>
    <row r="51" spans="2:38" s="334" customFormat="1" ht="11.25">
      <c r="B51" s="364"/>
      <c r="C51" s="325"/>
      <c r="D51" s="326"/>
      <c r="E51" s="327"/>
      <c r="F51" s="328"/>
      <c r="G51" s="328"/>
      <c r="H51" s="328"/>
      <c r="I51" s="328"/>
      <c r="J51" s="328"/>
      <c r="K51" s="328"/>
      <c r="L51" s="329"/>
      <c r="M51" s="327"/>
      <c r="N51" s="328"/>
      <c r="O51" s="329"/>
      <c r="P51" s="327"/>
      <c r="Q51" s="328"/>
      <c r="R51" s="328"/>
      <c r="S51" s="329"/>
      <c r="T51" s="327"/>
      <c r="U51" s="328"/>
      <c r="V51" s="328"/>
      <c r="W51" s="328"/>
      <c r="X51" s="329"/>
      <c r="Y51" s="333"/>
      <c r="AC51" s="335"/>
      <c r="AD51" s="339">
        <f t="shared" si="11"/>
        <v>0</v>
      </c>
      <c r="AE51" s="337">
        <f t="shared" si="11"/>
        <v>0</v>
      </c>
      <c r="AF51" s="337">
        <f t="shared" si="11"/>
        <v>0</v>
      </c>
      <c r="AG51" s="338">
        <f t="shared" si="11"/>
        <v>0</v>
      </c>
      <c r="AH51" s="339">
        <f t="shared" si="10"/>
        <v>0</v>
      </c>
      <c r="AI51" s="337">
        <f t="shared" si="10"/>
        <v>0</v>
      </c>
      <c r="AJ51" s="337">
        <f t="shared" si="10"/>
        <v>0</v>
      </c>
      <c r="AK51" s="340">
        <f t="shared" si="10"/>
        <v>0</v>
      </c>
      <c r="AL51" s="361"/>
    </row>
    <row r="52" spans="2:38" s="334" customFormat="1" ht="11.25">
      <c r="B52" s="364"/>
      <c r="C52" s="325"/>
      <c r="D52" s="326"/>
      <c r="E52" s="327"/>
      <c r="F52" s="328"/>
      <c r="G52" s="328"/>
      <c r="H52" s="328"/>
      <c r="I52" s="328"/>
      <c r="J52" s="328"/>
      <c r="K52" s="328"/>
      <c r="L52" s="329"/>
      <c r="M52" s="327"/>
      <c r="N52" s="328"/>
      <c r="O52" s="329"/>
      <c r="P52" s="327"/>
      <c r="Q52" s="328"/>
      <c r="R52" s="328"/>
      <c r="S52" s="329"/>
      <c r="T52" s="327"/>
      <c r="U52" s="328"/>
      <c r="V52" s="328"/>
      <c r="W52" s="328"/>
      <c r="X52" s="329"/>
      <c r="Y52" s="333"/>
      <c r="AC52" s="335"/>
      <c r="AD52" s="339">
        <f t="shared" si="11"/>
        <v>0</v>
      </c>
      <c r="AE52" s="337">
        <f t="shared" si="11"/>
        <v>0</v>
      </c>
      <c r="AF52" s="337">
        <f t="shared" si="11"/>
        <v>0</v>
      </c>
      <c r="AG52" s="338">
        <f t="shared" si="11"/>
        <v>0</v>
      </c>
      <c r="AH52" s="339">
        <f t="shared" si="10"/>
        <v>0</v>
      </c>
      <c r="AI52" s="337">
        <f t="shared" si="10"/>
        <v>0</v>
      </c>
      <c r="AJ52" s="337">
        <f t="shared" si="10"/>
        <v>0</v>
      </c>
      <c r="AK52" s="340">
        <f t="shared" si="10"/>
        <v>0</v>
      </c>
      <c r="AL52" s="361"/>
    </row>
    <row r="53" spans="2:38" s="334" customFormat="1" ht="11.25">
      <c r="B53" s="364"/>
      <c r="C53" s="325"/>
      <c r="D53" s="326"/>
      <c r="E53" s="327"/>
      <c r="F53" s="328"/>
      <c r="G53" s="328"/>
      <c r="H53" s="328"/>
      <c r="I53" s="328"/>
      <c r="J53" s="328"/>
      <c r="K53" s="328"/>
      <c r="L53" s="329"/>
      <c r="M53" s="327"/>
      <c r="N53" s="328"/>
      <c r="O53" s="329"/>
      <c r="P53" s="327"/>
      <c r="Q53" s="328"/>
      <c r="R53" s="328"/>
      <c r="S53" s="329"/>
      <c r="T53" s="327"/>
      <c r="U53" s="328"/>
      <c r="V53" s="328"/>
      <c r="W53" s="328"/>
      <c r="X53" s="329"/>
      <c r="Y53" s="333"/>
      <c r="AC53" s="335"/>
      <c r="AD53" s="339">
        <f t="shared" si="11"/>
        <v>0</v>
      </c>
      <c r="AE53" s="337">
        <f t="shared" si="11"/>
        <v>0</v>
      </c>
      <c r="AF53" s="337">
        <f t="shared" si="11"/>
        <v>0</v>
      </c>
      <c r="AG53" s="338">
        <f t="shared" si="11"/>
        <v>0</v>
      </c>
      <c r="AH53" s="339">
        <f t="shared" si="10"/>
        <v>0</v>
      </c>
      <c r="AI53" s="337">
        <f t="shared" si="10"/>
        <v>0</v>
      </c>
      <c r="AJ53" s="337">
        <f t="shared" si="10"/>
        <v>0</v>
      </c>
      <c r="AK53" s="340">
        <f t="shared" si="10"/>
        <v>0</v>
      </c>
      <c r="AL53" s="361"/>
    </row>
    <row r="54" spans="2:38" s="334" customFormat="1" ht="11.25">
      <c r="B54" s="369"/>
      <c r="C54" s="325"/>
      <c r="D54" s="370"/>
      <c r="E54" s="330"/>
      <c r="F54" s="331"/>
      <c r="G54" s="331"/>
      <c r="H54" s="331"/>
      <c r="I54" s="331"/>
      <c r="J54" s="331"/>
      <c r="K54" s="331"/>
      <c r="L54" s="332"/>
      <c r="M54" s="330"/>
      <c r="N54" s="331"/>
      <c r="O54" s="332"/>
      <c r="P54" s="330"/>
      <c r="Q54" s="331"/>
      <c r="R54" s="331"/>
      <c r="S54" s="332"/>
      <c r="T54" s="330"/>
      <c r="U54" s="331"/>
      <c r="V54" s="331"/>
      <c r="W54" s="331"/>
      <c r="X54" s="332"/>
      <c r="Y54" s="333"/>
      <c r="AC54" s="335"/>
      <c r="AD54" s="339">
        <f aca="true" t="shared" si="12" ref="AD54:AG57">IF(OR(Z54=$Y54,Z54="福山"),SUM($T54:$U54),SUM($T54:$U54)+$W54)</f>
        <v>0</v>
      </c>
      <c r="AE54" s="337">
        <f t="shared" si="12"/>
        <v>0</v>
      </c>
      <c r="AF54" s="337">
        <f t="shared" si="12"/>
        <v>0</v>
      </c>
      <c r="AG54" s="338">
        <f t="shared" si="12"/>
        <v>0</v>
      </c>
      <c r="AH54" s="339">
        <f aca="true" t="shared" si="13" ref="AH54:AK57">IF(OR(Z54=$Y54,Z54="福山"),SUM($T54,$V54),SUM($T54,$V54,$X54))</f>
        <v>0</v>
      </c>
      <c r="AI54" s="337">
        <f t="shared" si="13"/>
        <v>0</v>
      </c>
      <c r="AJ54" s="337">
        <f t="shared" si="13"/>
        <v>0</v>
      </c>
      <c r="AK54" s="340">
        <f t="shared" si="13"/>
        <v>0</v>
      </c>
      <c r="AL54" s="361"/>
    </row>
    <row r="55" spans="2:38" s="334" customFormat="1" ht="11.25">
      <c r="B55" s="369"/>
      <c r="C55" s="325"/>
      <c r="D55" s="370"/>
      <c r="E55" s="330"/>
      <c r="F55" s="331"/>
      <c r="G55" s="331"/>
      <c r="H55" s="331"/>
      <c r="I55" s="331"/>
      <c r="J55" s="331"/>
      <c r="K55" s="331"/>
      <c r="L55" s="332"/>
      <c r="M55" s="330"/>
      <c r="N55" s="331"/>
      <c r="O55" s="332"/>
      <c r="P55" s="330"/>
      <c r="Q55" s="331"/>
      <c r="R55" s="331"/>
      <c r="S55" s="332"/>
      <c r="T55" s="330"/>
      <c r="U55" s="331"/>
      <c r="V55" s="331"/>
      <c r="W55" s="331"/>
      <c r="X55" s="332"/>
      <c r="Y55" s="333"/>
      <c r="AC55" s="335"/>
      <c r="AD55" s="339">
        <f t="shared" si="12"/>
        <v>0</v>
      </c>
      <c r="AE55" s="337">
        <f t="shared" si="12"/>
        <v>0</v>
      </c>
      <c r="AF55" s="337">
        <f t="shared" si="12"/>
        <v>0</v>
      </c>
      <c r="AG55" s="338">
        <f t="shared" si="12"/>
        <v>0</v>
      </c>
      <c r="AH55" s="339">
        <f t="shared" si="13"/>
        <v>0</v>
      </c>
      <c r="AI55" s="337">
        <f t="shared" si="13"/>
        <v>0</v>
      </c>
      <c r="AJ55" s="337">
        <f t="shared" si="13"/>
        <v>0</v>
      </c>
      <c r="AK55" s="340">
        <f t="shared" si="13"/>
        <v>0</v>
      </c>
      <c r="AL55" s="361"/>
    </row>
    <row r="56" spans="2:38" s="334" customFormat="1" ht="11.25">
      <c r="B56" s="364"/>
      <c r="C56" s="325"/>
      <c r="D56" s="326"/>
      <c r="E56" s="327"/>
      <c r="F56" s="328"/>
      <c r="G56" s="328"/>
      <c r="H56" s="328"/>
      <c r="I56" s="328"/>
      <c r="J56" s="328"/>
      <c r="K56" s="328"/>
      <c r="L56" s="329"/>
      <c r="M56" s="327"/>
      <c r="N56" s="328"/>
      <c r="O56" s="329"/>
      <c r="P56" s="327"/>
      <c r="Q56" s="328"/>
      <c r="R56" s="328"/>
      <c r="S56" s="329"/>
      <c r="T56" s="327"/>
      <c r="U56" s="328"/>
      <c r="V56" s="328"/>
      <c r="W56" s="328"/>
      <c r="X56" s="329"/>
      <c r="Y56" s="333"/>
      <c r="AC56" s="335"/>
      <c r="AD56" s="339">
        <f t="shared" si="12"/>
        <v>0</v>
      </c>
      <c r="AE56" s="337">
        <f t="shared" si="12"/>
        <v>0</v>
      </c>
      <c r="AF56" s="337">
        <f t="shared" si="12"/>
        <v>0</v>
      </c>
      <c r="AG56" s="338">
        <f t="shared" si="12"/>
        <v>0</v>
      </c>
      <c r="AH56" s="339">
        <f t="shared" si="13"/>
        <v>0</v>
      </c>
      <c r="AI56" s="337">
        <f t="shared" si="13"/>
        <v>0</v>
      </c>
      <c r="AJ56" s="337">
        <f t="shared" si="13"/>
        <v>0</v>
      </c>
      <c r="AK56" s="340">
        <f t="shared" si="13"/>
        <v>0</v>
      </c>
      <c r="AL56" s="361"/>
    </row>
    <row r="57" spans="2:38" s="334" customFormat="1" ht="11.25">
      <c r="B57" s="364"/>
      <c r="C57" s="325"/>
      <c r="D57" s="326"/>
      <c r="E57" s="327"/>
      <c r="F57" s="328"/>
      <c r="G57" s="328"/>
      <c r="H57" s="328"/>
      <c r="I57" s="328"/>
      <c r="J57" s="328"/>
      <c r="K57" s="328"/>
      <c r="L57" s="329"/>
      <c r="M57" s="327"/>
      <c r="N57" s="328"/>
      <c r="O57" s="329"/>
      <c r="P57" s="327"/>
      <c r="Q57" s="328"/>
      <c r="R57" s="328"/>
      <c r="S57" s="329"/>
      <c r="T57" s="327"/>
      <c r="U57" s="328"/>
      <c r="V57" s="328"/>
      <c r="W57" s="328"/>
      <c r="X57" s="329"/>
      <c r="Y57" s="333"/>
      <c r="AC57" s="335"/>
      <c r="AD57" s="339">
        <f t="shared" si="12"/>
        <v>0</v>
      </c>
      <c r="AE57" s="337">
        <f t="shared" si="12"/>
        <v>0</v>
      </c>
      <c r="AF57" s="337">
        <f t="shared" si="12"/>
        <v>0</v>
      </c>
      <c r="AG57" s="338">
        <f t="shared" si="12"/>
        <v>0</v>
      </c>
      <c r="AH57" s="339">
        <f t="shared" si="13"/>
        <v>0</v>
      </c>
      <c r="AI57" s="337">
        <f t="shared" si="13"/>
        <v>0</v>
      </c>
      <c r="AJ57" s="337">
        <f t="shared" si="13"/>
        <v>0</v>
      </c>
      <c r="AK57" s="340">
        <f t="shared" si="13"/>
        <v>0</v>
      </c>
      <c r="AL57" s="361"/>
    </row>
    <row r="58" spans="2:38" s="334" customFormat="1" ht="11.25">
      <c r="B58" s="369"/>
      <c r="C58" s="325"/>
      <c r="D58" s="370"/>
      <c r="E58" s="330"/>
      <c r="F58" s="331"/>
      <c r="G58" s="331"/>
      <c r="H58" s="331"/>
      <c r="I58" s="331"/>
      <c r="J58" s="331"/>
      <c r="K58" s="331"/>
      <c r="L58" s="332"/>
      <c r="M58" s="330"/>
      <c r="N58" s="331"/>
      <c r="O58" s="332"/>
      <c r="P58" s="330"/>
      <c r="Q58" s="331"/>
      <c r="R58" s="331"/>
      <c r="S58" s="332"/>
      <c r="T58" s="330"/>
      <c r="U58" s="331"/>
      <c r="V58" s="331"/>
      <c r="W58" s="331"/>
      <c r="X58" s="332"/>
      <c r="Y58" s="333"/>
      <c r="AC58" s="335"/>
      <c r="AD58" s="339">
        <f aca="true" t="shared" si="14" ref="AD58:AG66">IF(Z58&lt;&gt;$Y58,SUM($T58,$U58,$W58),SUM($T58:$U58))</f>
        <v>0</v>
      </c>
      <c r="AE58" s="337">
        <f t="shared" si="14"/>
        <v>0</v>
      </c>
      <c r="AF58" s="337">
        <f t="shared" si="14"/>
        <v>0</v>
      </c>
      <c r="AG58" s="338">
        <f t="shared" si="14"/>
        <v>0</v>
      </c>
      <c r="AH58" s="339">
        <f>IF(Z58&lt;&gt;$Y58,SUM($T58:$U58)+$X58,SUM($T58:$U58))</f>
        <v>0</v>
      </c>
      <c r="AI58" s="337">
        <f>IF(AA58&lt;&gt;$Y58,SUM($T58:$U58)+$X58,SUM($T58:$U58))</f>
        <v>0</v>
      </c>
      <c r="AJ58" s="337">
        <f>IF(AB58&lt;&gt;$Y58,SUM($T58:$U58)+$X58,SUM($T58:$U58))</f>
        <v>0</v>
      </c>
      <c r="AK58" s="340">
        <f>IF(AC58&lt;&gt;$Y58,SUM($T58:$U58)+$X58,SUM($T58:$U58))</f>
        <v>0</v>
      </c>
      <c r="AL58" s="361"/>
    </row>
    <row r="59" spans="2:38" s="334" customFormat="1" ht="11.25">
      <c r="B59" s="369"/>
      <c r="C59" s="325"/>
      <c r="D59" s="370"/>
      <c r="E59" s="330"/>
      <c r="F59" s="331"/>
      <c r="G59" s="331"/>
      <c r="H59" s="331"/>
      <c r="I59" s="331"/>
      <c r="J59" s="331"/>
      <c r="K59" s="331"/>
      <c r="L59" s="332"/>
      <c r="M59" s="330"/>
      <c r="N59" s="331"/>
      <c r="O59" s="332"/>
      <c r="P59" s="330"/>
      <c r="Q59" s="331"/>
      <c r="R59" s="331"/>
      <c r="S59" s="332"/>
      <c r="T59" s="330"/>
      <c r="U59" s="331"/>
      <c r="V59" s="331"/>
      <c r="W59" s="331"/>
      <c r="X59" s="332"/>
      <c r="Y59" s="333"/>
      <c r="AC59" s="335"/>
      <c r="AD59" s="339">
        <f t="shared" si="14"/>
        <v>0</v>
      </c>
      <c r="AE59" s="337">
        <f t="shared" si="14"/>
        <v>0</v>
      </c>
      <c r="AF59" s="337">
        <f t="shared" si="14"/>
        <v>0</v>
      </c>
      <c r="AG59" s="338">
        <f t="shared" si="14"/>
        <v>0</v>
      </c>
      <c r="AH59" s="339">
        <f>IF(Z59&lt;&gt;$Y59,SUM($T59,$V59)+$X59,SUM($T59,$V59))</f>
        <v>0</v>
      </c>
      <c r="AI59" s="337">
        <f>IF(AA59&lt;&gt;$Y59,SUM($T59,$V59)+$X59,SUM($T59,$V59))</f>
        <v>0</v>
      </c>
      <c r="AJ59" s="337">
        <f>IF(AB59&lt;&gt;$Y59,SUM($T59,$V59)+$X59,SUM($T59,$V59))</f>
        <v>0</v>
      </c>
      <c r="AK59" s="340">
        <f>IF(AC59&lt;&gt;$Y59,SUM($T59,$V59)+$X59,SUM($T59,$V59))</f>
        <v>0</v>
      </c>
      <c r="AL59" s="361"/>
    </row>
    <row r="60" spans="2:38" s="334" customFormat="1" ht="11.25">
      <c r="B60" s="369"/>
      <c r="C60" s="325"/>
      <c r="D60" s="370"/>
      <c r="E60" s="330"/>
      <c r="F60" s="331"/>
      <c r="G60" s="331"/>
      <c r="H60" s="331"/>
      <c r="I60" s="331"/>
      <c r="J60" s="331"/>
      <c r="K60" s="331"/>
      <c r="L60" s="332"/>
      <c r="M60" s="330"/>
      <c r="N60" s="331"/>
      <c r="O60" s="332"/>
      <c r="P60" s="330"/>
      <c r="Q60" s="331"/>
      <c r="R60" s="331"/>
      <c r="S60" s="332"/>
      <c r="T60" s="330"/>
      <c r="U60" s="331"/>
      <c r="V60" s="331"/>
      <c r="W60" s="331"/>
      <c r="X60" s="332"/>
      <c r="Y60" s="333"/>
      <c r="AC60" s="335"/>
      <c r="AD60" s="339">
        <f t="shared" si="14"/>
        <v>0</v>
      </c>
      <c r="AE60" s="337">
        <f t="shared" si="14"/>
        <v>0</v>
      </c>
      <c r="AF60" s="337">
        <f t="shared" si="14"/>
        <v>0</v>
      </c>
      <c r="AG60" s="338">
        <f t="shared" si="14"/>
        <v>0</v>
      </c>
      <c r="AH60" s="339">
        <f>IF(Z60&lt;&gt;$Y60,SUM($T60:$U60)+$X60,SUM($T60:$U60))</f>
        <v>0</v>
      </c>
      <c r="AI60" s="337">
        <f>IF(AA60&lt;&gt;$Y60,SUM($T60:$U60)+$X60,SUM($T60:$U60))</f>
        <v>0</v>
      </c>
      <c r="AJ60" s="337">
        <f>IF(AB60&lt;&gt;$Y60,SUM($T60:$U60)+$X60,SUM($T60:$U60))</f>
        <v>0</v>
      </c>
      <c r="AK60" s="340">
        <f>IF(AC60&lt;&gt;$Y60,SUM($T60:$U60)+$X60,SUM($T60:$U60))</f>
        <v>0</v>
      </c>
      <c r="AL60" s="361"/>
    </row>
    <row r="61" spans="2:38" s="334" customFormat="1" ht="11.25">
      <c r="B61" s="364"/>
      <c r="C61" s="325"/>
      <c r="D61" s="326"/>
      <c r="E61" s="327"/>
      <c r="F61" s="328"/>
      <c r="G61" s="328"/>
      <c r="H61" s="328"/>
      <c r="I61" s="328"/>
      <c r="J61" s="328"/>
      <c r="K61" s="328"/>
      <c r="L61" s="329"/>
      <c r="M61" s="327"/>
      <c r="N61" s="328"/>
      <c r="O61" s="329"/>
      <c r="P61" s="327"/>
      <c r="Q61" s="328"/>
      <c r="R61" s="328"/>
      <c r="S61" s="329"/>
      <c r="T61" s="327"/>
      <c r="U61" s="328"/>
      <c r="V61" s="328"/>
      <c r="W61" s="328"/>
      <c r="X61" s="329"/>
      <c r="Y61" s="333"/>
      <c r="AC61" s="335"/>
      <c r="AD61" s="339">
        <f t="shared" si="14"/>
        <v>0</v>
      </c>
      <c r="AE61" s="337">
        <f t="shared" si="14"/>
        <v>0</v>
      </c>
      <c r="AF61" s="337">
        <f t="shared" si="14"/>
        <v>0</v>
      </c>
      <c r="AG61" s="338">
        <f t="shared" si="14"/>
        <v>0</v>
      </c>
      <c r="AH61" s="339">
        <f aca="true" t="shared" si="15" ref="AH61:AK66">IF(Z61&lt;&gt;$Y61,SUM($T61,$V61)+$X61,SUM($T61,$V61))</f>
        <v>0</v>
      </c>
      <c r="AI61" s="337">
        <f t="shared" si="15"/>
        <v>0</v>
      </c>
      <c r="AJ61" s="337">
        <f t="shared" si="15"/>
        <v>0</v>
      </c>
      <c r="AK61" s="340">
        <f t="shared" si="15"/>
        <v>0</v>
      </c>
      <c r="AL61" s="361"/>
    </row>
    <row r="62" spans="2:38" s="334" customFormat="1" ht="11.25">
      <c r="B62" s="364"/>
      <c r="C62" s="325"/>
      <c r="D62" s="326"/>
      <c r="E62" s="327"/>
      <c r="F62" s="328"/>
      <c r="G62" s="328"/>
      <c r="H62" s="328"/>
      <c r="I62" s="328"/>
      <c r="J62" s="328"/>
      <c r="K62" s="328"/>
      <c r="L62" s="329"/>
      <c r="M62" s="327"/>
      <c r="N62" s="328"/>
      <c r="O62" s="329"/>
      <c r="P62" s="327"/>
      <c r="Q62" s="328"/>
      <c r="R62" s="328"/>
      <c r="S62" s="329"/>
      <c r="T62" s="327"/>
      <c r="U62" s="328"/>
      <c r="V62" s="328"/>
      <c r="W62" s="328"/>
      <c r="X62" s="329"/>
      <c r="Y62" s="333"/>
      <c r="AC62" s="335"/>
      <c r="AD62" s="339">
        <f t="shared" si="14"/>
        <v>0</v>
      </c>
      <c r="AE62" s="337">
        <f t="shared" si="14"/>
        <v>0</v>
      </c>
      <c r="AF62" s="337">
        <f t="shared" si="14"/>
        <v>0</v>
      </c>
      <c r="AG62" s="338">
        <f t="shared" si="14"/>
        <v>0</v>
      </c>
      <c r="AH62" s="339">
        <f t="shared" si="15"/>
        <v>0</v>
      </c>
      <c r="AI62" s="337">
        <f t="shared" si="15"/>
        <v>0</v>
      </c>
      <c r="AJ62" s="337">
        <f t="shared" si="15"/>
        <v>0</v>
      </c>
      <c r="AK62" s="340">
        <f t="shared" si="15"/>
        <v>0</v>
      </c>
      <c r="AL62" s="361"/>
    </row>
    <row r="63" spans="2:38" s="334" customFormat="1" ht="11.25">
      <c r="B63" s="364"/>
      <c r="C63" s="325"/>
      <c r="D63" s="326"/>
      <c r="E63" s="327"/>
      <c r="F63" s="328"/>
      <c r="G63" s="328"/>
      <c r="H63" s="328"/>
      <c r="I63" s="328"/>
      <c r="J63" s="328"/>
      <c r="K63" s="328"/>
      <c r="L63" s="329"/>
      <c r="M63" s="327"/>
      <c r="N63" s="328"/>
      <c r="O63" s="329"/>
      <c r="P63" s="327"/>
      <c r="Q63" s="328"/>
      <c r="R63" s="328"/>
      <c r="S63" s="329"/>
      <c r="T63" s="327"/>
      <c r="U63" s="328"/>
      <c r="V63" s="328"/>
      <c r="W63" s="328"/>
      <c r="X63" s="329"/>
      <c r="Y63" s="333"/>
      <c r="AC63" s="335"/>
      <c r="AD63" s="339">
        <f t="shared" si="14"/>
        <v>0</v>
      </c>
      <c r="AE63" s="337">
        <f t="shared" si="14"/>
        <v>0</v>
      </c>
      <c r="AF63" s="337">
        <f t="shared" si="14"/>
        <v>0</v>
      </c>
      <c r="AG63" s="338">
        <f t="shared" si="14"/>
        <v>0</v>
      </c>
      <c r="AH63" s="339">
        <f t="shared" si="15"/>
        <v>0</v>
      </c>
      <c r="AI63" s="337">
        <f t="shared" si="15"/>
        <v>0</v>
      </c>
      <c r="AJ63" s="337">
        <f t="shared" si="15"/>
        <v>0</v>
      </c>
      <c r="AK63" s="340">
        <f t="shared" si="15"/>
        <v>0</v>
      </c>
      <c r="AL63" s="361"/>
    </row>
    <row r="64" spans="2:38" s="334" customFormat="1" ht="11.25">
      <c r="B64" s="364"/>
      <c r="C64" s="325"/>
      <c r="D64" s="326"/>
      <c r="E64" s="327"/>
      <c r="F64" s="328"/>
      <c r="G64" s="328"/>
      <c r="H64" s="328"/>
      <c r="I64" s="328"/>
      <c r="J64" s="328"/>
      <c r="K64" s="328"/>
      <c r="L64" s="329"/>
      <c r="M64" s="327"/>
      <c r="N64" s="328"/>
      <c r="O64" s="329"/>
      <c r="P64" s="327"/>
      <c r="Q64" s="328"/>
      <c r="R64" s="328"/>
      <c r="S64" s="329"/>
      <c r="T64" s="327"/>
      <c r="U64" s="328"/>
      <c r="V64" s="328"/>
      <c r="W64" s="328"/>
      <c r="X64" s="329"/>
      <c r="Y64" s="333"/>
      <c r="AC64" s="335"/>
      <c r="AD64" s="339">
        <f t="shared" si="14"/>
        <v>0</v>
      </c>
      <c r="AE64" s="337">
        <f t="shared" si="14"/>
        <v>0</v>
      </c>
      <c r="AF64" s="337">
        <f t="shared" si="14"/>
        <v>0</v>
      </c>
      <c r="AG64" s="338">
        <f t="shared" si="14"/>
        <v>0</v>
      </c>
      <c r="AH64" s="339">
        <f t="shared" si="15"/>
        <v>0</v>
      </c>
      <c r="AI64" s="337">
        <f t="shared" si="15"/>
        <v>0</v>
      </c>
      <c r="AJ64" s="337">
        <f t="shared" si="15"/>
        <v>0</v>
      </c>
      <c r="AK64" s="340">
        <f t="shared" si="15"/>
        <v>0</v>
      </c>
      <c r="AL64" s="361"/>
    </row>
    <row r="65" spans="2:38" s="334" customFormat="1" ht="11.25">
      <c r="B65" s="364"/>
      <c r="C65" s="325"/>
      <c r="D65" s="326"/>
      <c r="E65" s="327"/>
      <c r="F65" s="328"/>
      <c r="G65" s="328"/>
      <c r="H65" s="328"/>
      <c r="I65" s="328"/>
      <c r="J65" s="328"/>
      <c r="K65" s="328"/>
      <c r="L65" s="329"/>
      <c r="M65" s="327"/>
      <c r="N65" s="328"/>
      <c r="O65" s="329"/>
      <c r="P65" s="327"/>
      <c r="Q65" s="328"/>
      <c r="R65" s="328"/>
      <c r="S65" s="329"/>
      <c r="T65" s="327"/>
      <c r="U65" s="328"/>
      <c r="V65" s="328"/>
      <c r="W65" s="328"/>
      <c r="X65" s="329"/>
      <c r="Y65" s="333"/>
      <c r="AC65" s="335"/>
      <c r="AD65" s="339">
        <f t="shared" si="14"/>
        <v>0</v>
      </c>
      <c r="AE65" s="337">
        <f t="shared" si="14"/>
        <v>0</v>
      </c>
      <c r="AF65" s="337">
        <f t="shared" si="14"/>
        <v>0</v>
      </c>
      <c r="AG65" s="338">
        <f t="shared" si="14"/>
        <v>0</v>
      </c>
      <c r="AH65" s="339">
        <f t="shared" si="15"/>
        <v>0</v>
      </c>
      <c r="AI65" s="337">
        <f t="shared" si="15"/>
        <v>0</v>
      </c>
      <c r="AJ65" s="337">
        <f t="shared" si="15"/>
        <v>0</v>
      </c>
      <c r="AK65" s="340">
        <f t="shared" si="15"/>
        <v>0</v>
      </c>
      <c r="AL65" s="361"/>
    </row>
    <row r="66" spans="2:38" s="334" customFormat="1" ht="11.25">
      <c r="B66" s="364"/>
      <c r="C66" s="325"/>
      <c r="D66" s="326"/>
      <c r="E66" s="371"/>
      <c r="F66" s="372"/>
      <c r="G66" s="372"/>
      <c r="H66" s="372"/>
      <c r="I66" s="372"/>
      <c r="J66" s="372"/>
      <c r="K66" s="372"/>
      <c r="L66" s="373"/>
      <c r="M66" s="371"/>
      <c r="N66" s="372"/>
      <c r="O66" s="373"/>
      <c r="P66" s="371"/>
      <c r="Q66" s="372"/>
      <c r="R66" s="372"/>
      <c r="S66" s="373"/>
      <c r="T66" s="371"/>
      <c r="U66" s="372"/>
      <c r="V66" s="372"/>
      <c r="W66" s="372"/>
      <c r="X66" s="373"/>
      <c r="Y66" s="374"/>
      <c r="Z66" s="375"/>
      <c r="AA66" s="375"/>
      <c r="AB66" s="375"/>
      <c r="AC66" s="376"/>
      <c r="AD66" s="377">
        <f t="shared" si="14"/>
        <v>0</v>
      </c>
      <c r="AE66" s="378">
        <f t="shared" si="14"/>
        <v>0</v>
      </c>
      <c r="AF66" s="378">
        <f t="shared" si="14"/>
        <v>0</v>
      </c>
      <c r="AG66" s="379">
        <f t="shared" si="14"/>
        <v>0</v>
      </c>
      <c r="AH66" s="377">
        <f t="shared" si="15"/>
        <v>0</v>
      </c>
      <c r="AI66" s="378">
        <f t="shared" si="15"/>
        <v>0</v>
      </c>
      <c r="AJ66" s="378">
        <f t="shared" si="15"/>
        <v>0</v>
      </c>
      <c r="AK66" s="380">
        <f t="shared" si="15"/>
        <v>0</v>
      </c>
      <c r="AL66" s="361"/>
    </row>
    <row r="67" spans="1:37" ht="11.25">
      <c r="A67" s="381"/>
      <c r="B67" s="382">
        <f>SUM(B4:B66)</f>
        <v>0</v>
      </c>
      <c r="C67" s="302"/>
      <c r="D67" s="382">
        <f>SUM(D4:D66)</f>
        <v>0</v>
      </c>
      <c r="E67" s="383">
        <f aca="true" t="shared" si="16" ref="E67:S67">SUM(E4:E66)</f>
        <v>0</v>
      </c>
      <c r="F67" s="383">
        <f t="shared" si="16"/>
        <v>0</v>
      </c>
      <c r="G67" s="383">
        <f t="shared" si="16"/>
        <v>0</v>
      </c>
      <c r="H67" s="383">
        <f t="shared" si="16"/>
        <v>0</v>
      </c>
      <c r="I67" s="383">
        <f t="shared" si="16"/>
        <v>0</v>
      </c>
      <c r="J67" s="383">
        <f t="shared" si="16"/>
        <v>0</v>
      </c>
      <c r="K67" s="383">
        <f t="shared" si="16"/>
        <v>0</v>
      </c>
      <c r="L67" s="383">
        <f t="shared" si="16"/>
        <v>0</v>
      </c>
      <c r="M67" s="383">
        <f t="shared" si="16"/>
        <v>0</v>
      </c>
      <c r="N67" s="383">
        <f t="shared" si="16"/>
        <v>0</v>
      </c>
      <c r="O67" s="383">
        <f t="shared" si="16"/>
        <v>0</v>
      </c>
      <c r="P67" s="383">
        <f t="shared" si="16"/>
        <v>0</v>
      </c>
      <c r="Q67" s="383">
        <f t="shared" si="16"/>
        <v>0</v>
      </c>
      <c r="R67" s="383">
        <f t="shared" si="16"/>
        <v>0</v>
      </c>
      <c r="S67" s="383">
        <f t="shared" si="16"/>
        <v>0</v>
      </c>
      <c r="T67" s="384">
        <f>INT(SUM(T4:T66))</f>
        <v>0</v>
      </c>
      <c r="U67" s="384">
        <f>INT(SUM(U4:U66))</f>
        <v>0</v>
      </c>
      <c r="V67" s="383">
        <f>INT(SUM(V4:V66))</f>
        <v>0</v>
      </c>
      <c r="W67" s="383">
        <f>INT(SUM(W4:W66))</f>
        <v>0</v>
      </c>
      <c r="X67" s="383">
        <f>INT(SUM(X15:X66))</f>
        <v>0</v>
      </c>
      <c r="Y67" s="385"/>
      <c r="Z67" s="386"/>
      <c r="AA67" s="386"/>
      <c r="AB67" s="386"/>
      <c r="AC67" s="387"/>
      <c r="AD67" s="388">
        <f aca="true" t="shared" si="17" ref="AD67:AK67">INT(SUM(AD4:AD66))</f>
        <v>0</v>
      </c>
      <c r="AE67" s="389">
        <f t="shared" si="17"/>
        <v>0</v>
      </c>
      <c r="AF67" s="389">
        <f t="shared" si="17"/>
        <v>0</v>
      </c>
      <c r="AG67" s="390">
        <f t="shared" si="17"/>
        <v>0</v>
      </c>
      <c r="AH67" s="388">
        <f t="shared" si="17"/>
        <v>0</v>
      </c>
      <c r="AI67" s="389">
        <f t="shared" si="17"/>
        <v>0</v>
      </c>
      <c r="AJ67" s="389">
        <f t="shared" si="17"/>
        <v>0</v>
      </c>
      <c r="AK67" s="390">
        <f t="shared" si="17"/>
        <v>0</v>
      </c>
    </row>
    <row r="68" spans="1:24" ht="11.25">
      <c r="A68" s="299" t="s">
        <v>73</v>
      </c>
      <c r="T68" s="391">
        <f>ROUNDDOWN((T67+U67)*1.1,0)</f>
        <v>0</v>
      </c>
      <c r="W68" s="309" t="s">
        <v>74</v>
      </c>
      <c r="X68" s="305">
        <v>1000</v>
      </c>
    </row>
    <row r="69" spans="19:24" ht="11.25">
      <c r="S69" s="392"/>
      <c r="T69" s="392" t="s">
        <v>75</v>
      </c>
      <c r="U69" s="392" t="s">
        <v>76</v>
      </c>
      <c r="V69" s="392" t="s">
        <v>77</v>
      </c>
      <c r="X69" s="393"/>
    </row>
    <row r="70" spans="1:31" ht="11.25">
      <c r="A70" s="299" t="s">
        <v>78</v>
      </c>
      <c r="S70" s="392" t="s">
        <v>71</v>
      </c>
      <c r="T70" s="392">
        <v>2000</v>
      </c>
      <c r="U70" s="392">
        <f>ROUNDUP(X67/$T$70,0)</f>
        <v>0</v>
      </c>
      <c r="V70" s="392">
        <f>ROUND(U70*300,0)</f>
        <v>0</v>
      </c>
      <c r="AE70" s="394"/>
    </row>
    <row r="71" spans="1:30" ht="11.25">
      <c r="A71" s="392" t="s">
        <v>79</v>
      </c>
      <c r="B71" s="395" t="s">
        <v>80</v>
      </c>
      <c r="C71" s="392" t="s">
        <v>81</v>
      </c>
      <c r="D71" s="392" t="s">
        <v>82</v>
      </c>
      <c r="E71" s="392" t="s">
        <v>83</v>
      </c>
      <c r="F71" s="392" t="s">
        <v>84</v>
      </c>
      <c r="G71" s="309" t="s">
        <v>85</v>
      </c>
      <c r="H71" s="310"/>
      <c r="I71" s="310"/>
      <c r="J71" s="307"/>
      <c r="K71" s="309" t="s">
        <v>86</v>
      </c>
      <c r="L71" s="310"/>
      <c r="M71" s="310"/>
      <c r="N71" s="307"/>
      <c r="O71" s="392" t="s">
        <v>87</v>
      </c>
      <c r="P71" s="392"/>
      <c r="S71" s="392" t="s">
        <v>72</v>
      </c>
      <c r="T71" s="392">
        <v>1000</v>
      </c>
      <c r="U71" s="392">
        <f>ROUNDUP(X67/$T$71,0)</f>
        <v>0</v>
      </c>
      <c r="V71" s="392">
        <f>ROUND(U71*300,0)</f>
        <v>0</v>
      </c>
      <c r="AD71" s="394"/>
    </row>
    <row r="72" spans="1:30" ht="10.5" customHeight="1">
      <c r="A72" s="392" t="s">
        <v>88</v>
      </c>
      <c r="B72" s="392">
        <f aca="true" t="shared" si="18" ref="B72:B81">CHOOSE($B$83,C72,D72,E72,F72)</f>
        <v>0</v>
      </c>
      <c r="C72" s="392">
        <f aca="true" t="shared" si="19" ref="C72:F81">SUMIF(Z$4:Z$66,$A72,$D$4:$D$66)</f>
        <v>0</v>
      </c>
      <c r="D72" s="392">
        <f t="shared" si="19"/>
        <v>0</v>
      </c>
      <c r="E72" s="392">
        <f t="shared" si="19"/>
        <v>0</v>
      </c>
      <c r="F72" s="392">
        <f t="shared" si="19"/>
        <v>0</v>
      </c>
      <c r="G72" s="396" t="s">
        <v>89</v>
      </c>
      <c r="H72" s="397"/>
      <c r="I72" s="397"/>
      <c r="J72" s="307"/>
      <c r="K72" s="309" t="s">
        <v>90</v>
      </c>
      <c r="L72" s="310"/>
      <c r="M72" s="310"/>
      <c r="N72" s="307"/>
      <c r="O72" s="398" t="s">
        <v>91</v>
      </c>
      <c r="P72" s="392"/>
      <c r="AD72" s="394"/>
    </row>
    <row r="73" spans="1:30" ht="11.25">
      <c r="A73" s="392" t="s">
        <v>92</v>
      </c>
      <c r="B73" s="392">
        <f t="shared" si="18"/>
        <v>0</v>
      </c>
      <c r="C73" s="392">
        <f t="shared" si="19"/>
        <v>0</v>
      </c>
      <c r="D73" s="392">
        <f t="shared" si="19"/>
        <v>0</v>
      </c>
      <c r="E73" s="392">
        <f t="shared" si="19"/>
        <v>0</v>
      </c>
      <c r="F73" s="392">
        <f t="shared" si="19"/>
        <v>0</v>
      </c>
      <c r="G73" s="396" t="s">
        <v>93</v>
      </c>
      <c r="H73" s="397"/>
      <c r="I73" s="397"/>
      <c r="J73" s="307"/>
      <c r="K73" s="309" t="s">
        <v>94</v>
      </c>
      <c r="L73" s="310"/>
      <c r="M73" s="310"/>
      <c r="N73" s="307"/>
      <c r="O73" s="392" t="s">
        <v>95</v>
      </c>
      <c r="P73" s="392"/>
      <c r="AD73" s="394"/>
    </row>
    <row r="74" spans="1:30" ht="11.25">
      <c r="A74" s="392" t="s">
        <v>96</v>
      </c>
      <c r="B74" s="392">
        <f t="shared" si="18"/>
        <v>0</v>
      </c>
      <c r="C74" s="392">
        <f t="shared" si="19"/>
        <v>0</v>
      </c>
      <c r="D74" s="392">
        <f t="shared" si="19"/>
        <v>0</v>
      </c>
      <c r="E74" s="392">
        <f t="shared" si="19"/>
        <v>0</v>
      </c>
      <c r="F74" s="392">
        <f t="shared" si="19"/>
        <v>0</v>
      </c>
      <c r="G74" s="396" t="s">
        <v>97</v>
      </c>
      <c r="H74" s="397"/>
      <c r="I74" s="397"/>
      <c r="J74" s="307"/>
      <c r="K74" s="309" t="s">
        <v>98</v>
      </c>
      <c r="L74" s="310"/>
      <c r="M74" s="310"/>
      <c r="N74" s="307"/>
      <c r="O74" s="392" t="s">
        <v>99</v>
      </c>
      <c r="P74" s="392"/>
      <c r="S74" s="299" t="s">
        <v>100</v>
      </c>
      <c r="AD74" s="394"/>
    </row>
    <row r="75" spans="1:30" ht="11.25">
      <c r="A75" s="392" t="s">
        <v>101</v>
      </c>
      <c r="B75" s="392">
        <f t="shared" si="18"/>
        <v>0</v>
      </c>
      <c r="C75" s="392">
        <f t="shared" si="19"/>
        <v>0</v>
      </c>
      <c r="D75" s="392">
        <f t="shared" si="19"/>
        <v>0</v>
      </c>
      <c r="E75" s="392">
        <f t="shared" si="19"/>
        <v>0</v>
      </c>
      <c r="F75" s="392">
        <f t="shared" si="19"/>
        <v>0</v>
      </c>
      <c r="G75" s="396" t="s">
        <v>102</v>
      </c>
      <c r="H75" s="397"/>
      <c r="I75" s="397"/>
      <c r="J75" s="307"/>
      <c r="K75" s="309" t="s">
        <v>103</v>
      </c>
      <c r="L75" s="310"/>
      <c r="M75" s="310"/>
      <c r="N75" s="307"/>
      <c r="O75" s="392" t="s">
        <v>104</v>
      </c>
      <c r="P75" s="392"/>
      <c r="S75" s="299" t="s">
        <v>105</v>
      </c>
      <c r="AD75" s="394"/>
    </row>
    <row r="76" spans="1:32" ht="11.25">
      <c r="A76" s="392" t="s">
        <v>106</v>
      </c>
      <c r="B76" s="392">
        <f t="shared" si="18"/>
        <v>0</v>
      </c>
      <c r="C76" s="392">
        <f t="shared" si="19"/>
        <v>0</v>
      </c>
      <c r="D76" s="392">
        <f t="shared" si="19"/>
        <v>0</v>
      </c>
      <c r="E76" s="392">
        <f t="shared" si="19"/>
        <v>0</v>
      </c>
      <c r="F76" s="392">
        <f t="shared" si="19"/>
        <v>0</v>
      </c>
      <c r="G76" s="396" t="s">
        <v>107</v>
      </c>
      <c r="H76" s="397"/>
      <c r="I76" s="397"/>
      <c r="J76" s="307"/>
      <c r="K76" s="309" t="s">
        <v>108</v>
      </c>
      <c r="L76" s="310"/>
      <c r="M76" s="310"/>
      <c r="N76" s="307"/>
      <c r="O76" s="392" t="s">
        <v>109</v>
      </c>
      <c r="P76" s="392"/>
      <c r="AD76" s="394"/>
      <c r="AF76" s="399"/>
    </row>
    <row r="77" spans="1:32" ht="11.25">
      <c r="A77" s="392" t="s">
        <v>110</v>
      </c>
      <c r="B77" s="392">
        <f>CHOOSE($B$83,C77,D77,E77,F77)</f>
        <v>0</v>
      </c>
      <c r="C77" s="392">
        <f>SUMIF(Z$4:Z$66,$A77,$D$4:$D$66)</f>
        <v>0</v>
      </c>
      <c r="D77" s="392">
        <f t="shared" si="19"/>
        <v>0</v>
      </c>
      <c r="E77" s="392">
        <f t="shared" si="19"/>
        <v>0</v>
      </c>
      <c r="F77" s="392">
        <f t="shared" si="19"/>
        <v>0</v>
      </c>
      <c r="G77" s="396" t="s">
        <v>111</v>
      </c>
      <c r="H77" s="397"/>
      <c r="I77" s="397"/>
      <c r="J77" s="307"/>
      <c r="K77" s="309" t="s">
        <v>112</v>
      </c>
      <c r="L77" s="310"/>
      <c r="M77" s="310"/>
      <c r="N77" s="307"/>
      <c r="O77" s="392" t="s">
        <v>113</v>
      </c>
      <c r="P77" s="392"/>
      <c r="AD77" s="394"/>
      <c r="AF77" s="399"/>
    </row>
    <row r="78" spans="1:32" ht="10.5">
      <c r="A78" s="392" t="s">
        <v>114</v>
      </c>
      <c r="B78" s="392">
        <f t="shared" si="18"/>
        <v>0</v>
      </c>
      <c r="C78" s="392">
        <f t="shared" si="19"/>
        <v>0</v>
      </c>
      <c r="D78" s="392">
        <f t="shared" si="19"/>
        <v>0</v>
      </c>
      <c r="E78" s="392">
        <f t="shared" si="19"/>
        <v>0</v>
      </c>
      <c r="F78" s="392">
        <f t="shared" si="19"/>
        <v>0</v>
      </c>
      <c r="G78" s="396" t="s">
        <v>115</v>
      </c>
      <c r="H78" s="397"/>
      <c r="I78" s="397"/>
      <c r="J78" s="307"/>
      <c r="K78" s="309" t="s">
        <v>116</v>
      </c>
      <c r="L78" s="310"/>
      <c r="M78" s="310"/>
      <c r="N78" s="307"/>
      <c r="O78" s="400" t="s">
        <v>117</v>
      </c>
      <c r="P78" s="307"/>
      <c r="AD78" s="394"/>
      <c r="AF78" s="399"/>
    </row>
    <row r="79" spans="1:32" ht="10.5">
      <c r="A79" s="392" t="s">
        <v>118</v>
      </c>
      <c r="B79" s="392">
        <f t="shared" si="18"/>
        <v>0</v>
      </c>
      <c r="C79" s="392">
        <f t="shared" si="19"/>
        <v>0</v>
      </c>
      <c r="D79" s="392">
        <f t="shared" si="19"/>
        <v>0</v>
      </c>
      <c r="E79" s="392">
        <f t="shared" si="19"/>
        <v>0</v>
      </c>
      <c r="F79" s="392">
        <f t="shared" si="19"/>
        <v>0</v>
      </c>
      <c r="G79" s="396" t="s">
        <v>119</v>
      </c>
      <c r="H79" s="397"/>
      <c r="I79" s="397"/>
      <c r="J79" s="307"/>
      <c r="K79" s="309" t="s">
        <v>120</v>
      </c>
      <c r="L79" s="310"/>
      <c r="M79" s="310"/>
      <c r="N79" s="307"/>
      <c r="O79" s="400" t="s">
        <v>121</v>
      </c>
      <c r="P79" s="307"/>
      <c r="AD79" s="394"/>
      <c r="AF79" s="399"/>
    </row>
    <row r="80" spans="1:16" ht="10.5">
      <c r="A80" s="392" t="s">
        <v>122</v>
      </c>
      <c r="B80" s="392">
        <f t="shared" si="18"/>
        <v>0</v>
      </c>
      <c r="C80" s="392">
        <f t="shared" si="19"/>
        <v>0</v>
      </c>
      <c r="D80" s="392">
        <f t="shared" si="19"/>
        <v>0</v>
      </c>
      <c r="E80" s="392">
        <f t="shared" si="19"/>
        <v>0</v>
      </c>
      <c r="F80" s="392">
        <f t="shared" si="19"/>
        <v>0</v>
      </c>
      <c r="G80" s="396" t="s">
        <v>123</v>
      </c>
      <c r="H80" s="397"/>
      <c r="I80" s="397"/>
      <c r="J80" s="307"/>
      <c r="K80" s="309" t="s">
        <v>124</v>
      </c>
      <c r="L80" s="310"/>
      <c r="M80" s="310"/>
      <c r="N80" s="307"/>
      <c r="O80" s="400" t="s">
        <v>125</v>
      </c>
      <c r="P80" s="307"/>
    </row>
    <row r="81" spans="1:16" ht="10.5">
      <c r="A81" s="392" t="s">
        <v>126</v>
      </c>
      <c r="B81" s="392">
        <f t="shared" si="18"/>
        <v>0</v>
      </c>
      <c r="C81" s="392">
        <f t="shared" si="19"/>
        <v>0</v>
      </c>
      <c r="D81" s="392">
        <f t="shared" si="19"/>
        <v>0</v>
      </c>
      <c r="E81" s="392">
        <f t="shared" si="19"/>
        <v>0</v>
      </c>
      <c r="F81" s="392">
        <f t="shared" si="19"/>
        <v>0</v>
      </c>
      <c r="G81" s="396" t="s">
        <v>127</v>
      </c>
      <c r="H81" s="397"/>
      <c r="I81" s="397"/>
      <c r="J81" s="307"/>
      <c r="K81" s="309" t="s">
        <v>128</v>
      </c>
      <c r="L81" s="310"/>
      <c r="M81" s="310"/>
      <c r="N81" s="307"/>
      <c r="O81" s="400"/>
      <c r="P81" s="307"/>
    </row>
    <row r="82" spans="1:26" ht="10.5">
      <c r="A82" s="392" t="s">
        <v>129</v>
      </c>
      <c r="B82" s="395">
        <f>SUM(B71:B81)</f>
        <v>0</v>
      </c>
      <c r="C82" s="392">
        <f>SUMIF(Z$4:Z$66,$A82,$D$4:$D$66)</f>
        <v>0</v>
      </c>
      <c r="D82" s="395">
        <f>SUM(D71:D81)</f>
        <v>0</v>
      </c>
      <c r="E82" s="395">
        <f>SUM(E71:E81)</f>
        <v>0</v>
      </c>
      <c r="F82" s="395">
        <f>SUM(F71:F81)</f>
        <v>0</v>
      </c>
      <c r="Z82" s="394"/>
    </row>
    <row r="83" spans="1:26" ht="10.5">
      <c r="A83" s="401" t="s">
        <v>130</v>
      </c>
      <c r="B83" s="402">
        <v>1</v>
      </c>
      <c r="C83" s="299" t="s">
        <v>131</v>
      </c>
      <c r="D83" s="299" t="s">
        <v>132</v>
      </c>
      <c r="E83" s="299" t="s">
        <v>133</v>
      </c>
      <c r="F83" s="299" t="s">
        <v>134</v>
      </c>
      <c r="R83" s="403"/>
      <c r="Z83" s="394"/>
    </row>
    <row r="84" spans="1:3" ht="18">
      <c r="A84" s="401" t="s">
        <v>135</v>
      </c>
      <c r="B84" s="404" t="s">
        <v>136</v>
      </c>
      <c r="C84" s="391"/>
    </row>
    <row r="85" spans="2:3" ht="18">
      <c r="B85" s="405" t="s">
        <v>137</v>
      </c>
      <c r="C85" s="391"/>
    </row>
    <row r="86" spans="1:3" ht="18">
      <c r="A86" s="299" t="s">
        <v>138</v>
      </c>
      <c r="B86" s="405" t="s">
        <v>139</v>
      </c>
      <c r="C86" s="391"/>
    </row>
    <row r="87" spans="1:3" ht="10.5">
      <c r="A87" s="299" t="s">
        <v>131</v>
      </c>
      <c r="C87" s="391"/>
    </row>
    <row r="88" spans="1:2" ht="18">
      <c r="A88" s="299" t="s">
        <v>132</v>
      </c>
      <c r="B88" s="405" t="s">
        <v>140</v>
      </c>
    </row>
    <row r="89" ht="10.5">
      <c r="A89" s="299" t="s">
        <v>141</v>
      </c>
    </row>
    <row r="90" ht="10.5">
      <c r="A90" s="299" t="s">
        <v>134</v>
      </c>
    </row>
    <row r="91" ht="10.5">
      <c r="F91" s="299" t="s">
        <v>142</v>
      </c>
    </row>
    <row r="95" spans="2:3" ht="10.5">
      <c r="B95" s="299"/>
      <c r="C95" s="300"/>
    </row>
  </sheetData>
  <sheetProtection password="C4C3" sheet="1" selectLockedCells="1" selectUnlockedCells="1"/>
  <printOptions/>
  <pageMargins left="0.2362204724409449" right="0.2362204724409449" top="0.35433070866141736" bottom="0.35433070866141736" header="0.31496062992125984" footer="0.31496062992125984"/>
  <pageSetup fitToHeight="1" fitToWidth="1" horizontalDpi="600" verticalDpi="600" orientation="landscape" paperSize="12" scale="59" r:id="rId3"/>
  <legacyDrawing r:id="rId2"/>
</worksheet>
</file>

<file path=xl/worksheets/sheet10.xml><?xml version="1.0" encoding="utf-8"?>
<worksheet xmlns="http://schemas.openxmlformats.org/spreadsheetml/2006/main" xmlns:r="http://schemas.openxmlformats.org/officeDocument/2006/relationships">
  <sheetPr codeName="Sheet7">
    <pageSetUpPr fitToPage="1"/>
  </sheetPr>
  <dimension ref="A1:U39"/>
  <sheetViews>
    <sheetView showGridLines="0" showZeros="0" zoomScalePageLayoutView="0" workbookViewId="0" topLeftCell="A1">
      <selection activeCell="A1" sqref="A1"/>
    </sheetView>
  </sheetViews>
  <sheetFormatPr defaultColWidth="9.140625" defaultRowHeight="15"/>
  <cols>
    <col min="1" max="1" width="1.421875" style="464" customWidth="1"/>
    <col min="2" max="2" width="10.7109375" style="505" customWidth="1"/>
    <col min="3" max="4" width="6.421875" style="210" customWidth="1"/>
    <col min="5" max="5" width="10.7109375" style="505" customWidth="1"/>
    <col min="6" max="7" width="6.421875" style="210" customWidth="1"/>
    <col min="8" max="8" width="10.7109375" style="505" customWidth="1"/>
    <col min="9" max="10" width="6.421875" style="210" customWidth="1"/>
    <col min="11" max="11" width="10.7109375" style="505" customWidth="1"/>
    <col min="12" max="13" width="6.421875" style="210" customWidth="1"/>
    <col min="14" max="14" width="10.7109375" style="505" customWidth="1"/>
    <col min="15" max="16" width="6.421875" style="210" customWidth="1"/>
    <col min="17" max="17" width="10.7109375" style="505" customWidth="1"/>
    <col min="18" max="19" width="6.421875" style="210" customWidth="1"/>
    <col min="20" max="16384" width="8.8515625" style="464" customWidth="1"/>
  </cols>
  <sheetData>
    <row r="1" spans="1:19" ht="12.75">
      <c r="A1" s="159" t="s">
        <v>265</v>
      </c>
      <c r="C1" s="464"/>
      <c r="D1" s="464"/>
      <c r="F1" s="464"/>
      <c r="G1" s="464"/>
      <c r="I1" s="464"/>
      <c r="J1" s="464"/>
      <c r="L1" s="464"/>
      <c r="M1" s="464"/>
      <c r="O1" s="464"/>
      <c r="P1" s="464"/>
      <c r="R1" s="464"/>
      <c r="S1" s="212" t="str">
        <f>YEAR('最初に入力'!N1)&amp;"年"&amp;MONTH('最初に入力'!N1)&amp;"月"&amp;DAY('最初に入力'!N1)&amp;"日改定"</f>
        <v>2023年3月1日改定</v>
      </c>
    </row>
    <row r="2" spans="2:19" ht="12.75">
      <c r="B2" s="160" t="s">
        <v>266</v>
      </c>
      <c r="C2" s="161"/>
      <c r="D2" s="162" t="s">
        <v>267</v>
      </c>
      <c r="E2" s="163"/>
      <c r="F2" s="162" t="s">
        <v>268</v>
      </c>
      <c r="G2" s="161"/>
      <c r="H2" s="164" t="s">
        <v>269</v>
      </c>
      <c r="I2" s="162" t="s">
        <v>270</v>
      </c>
      <c r="J2" s="165"/>
      <c r="K2" s="163"/>
      <c r="L2" s="162" t="s">
        <v>271</v>
      </c>
      <c r="M2" s="165"/>
      <c r="N2" s="166"/>
      <c r="O2" s="161"/>
      <c r="P2" s="162" t="s">
        <v>272</v>
      </c>
      <c r="Q2" s="163"/>
      <c r="R2" s="167" t="s">
        <v>273</v>
      </c>
      <c r="S2" s="167" t="s">
        <v>274</v>
      </c>
    </row>
    <row r="3" spans="2:19" ht="29.25" customHeight="1">
      <c r="B3" s="168">
        <f>IF('最初に入力'!C2&lt;&gt;"",TEXT('最初に入力'!C2,"m月d日(aaa)"),"")</f>
      </c>
      <c r="C3" s="506"/>
      <c r="D3" s="447">
        <f>'最初に入力'!C5</f>
        <v>0</v>
      </c>
      <c r="E3" s="448"/>
      <c r="F3" s="447">
        <f>S32</f>
        <v>0</v>
      </c>
      <c r="G3" s="448"/>
      <c r="H3" s="169">
        <f>'最初に入力'!C6</f>
        <v>0</v>
      </c>
      <c r="I3" s="170">
        <f>'最初に入力'!C3</f>
        <v>0</v>
      </c>
      <c r="J3" s="171"/>
      <c r="K3" s="172"/>
      <c r="L3" s="170">
        <f>'最初に入力'!C4</f>
        <v>0</v>
      </c>
      <c r="M3" s="171"/>
      <c r="N3" s="173"/>
      <c r="O3" s="174"/>
      <c r="P3" s="170">
        <f>'最初に入力'!C7</f>
        <v>0</v>
      </c>
      <c r="Q3" s="172"/>
      <c r="R3" s="175">
        <f>'最初に入力'!C10</f>
        <v>0</v>
      </c>
      <c r="S3" s="507">
        <f>'最初に入力'!C11</f>
        <v>0</v>
      </c>
    </row>
    <row r="4" spans="3:19" ht="12.75">
      <c r="C4" s="464"/>
      <c r="D4" s="464"/>
      <c r="F4" s="464"/>
      <c r="G4" s="464"/>
      <c r="I4" s="464"/>
      <c r="J4" s="464"/>
      <c r="L4" s="464"/>
      <c r="M4" s="464"/>
      <c r="O4" s="464"/>
      <c r="P4" s="464"/>
      <c r="R4" s="116"/>
      <c r="S4" s="176">
        <f>'最初に入力'!F11</f>
        <v>0</v>
      </c>
    </row>
    <row r="5" spans="2:19" ht="12.75">
      <c r="B5" s="452" t="s">
        <v>340</v>
      </c>
      <c r="C5" s="452"/>
      <c r="D5" s="452"/>
      <c r="E5" s="204"/>
      <c r="F5" s="235"/>
      <c r="G5" s="236"/>
      <c r="H5" s="204"/>
      <c r="I5" s="235"/>
      <c r="J5" s="236"/>
      <c r="K5" s="204"/>
      <c r="L5" s="235"/>
      <c r="M5" s="236"/>
      <c r="N5" s="204"/>
      <c r="O5" s="235"/>
      <c r="P5" s="236"/>
      <c r="Q5" s="204"/>
      <c r="R5" s="235"/>
      <c r="S5" s="177" t="s">
        <v>341</v>
      </c>
    </row>
    <row r="6" spans="2:19" ht="12.75">
      <c r="B6" s="178" t="s">
        <v>503</v>
      </c>
      <c r="C6" s="179"/>
      <c r="D6" s="180"/>
      <c r="E6" s="181" t="s">
        <v>504</v>
      </c>
      <c r="F6" s="179"/>
      <c r="G6" s="180"/>
      <c r="H6" s="181" t="s">
        <v>505</v>
      </c>
      <c r="I6" s="179"/>
      <c r="J6" s="180"/>
      <c r="K6" s="449" t="s">
        <v>506</v>
      </c>
      <c r="L6" s="450"/>
      <c r="M6" s="451"/>
      <c r="N6" s="181"/>
      <c r="O6" s="179"/>
      <c r="P6" s="180"/>
      <c r="Q6" s="181"/>
      <c r="R6" s="179"/>
      <c r="S6" s="180"/>
    </row>
    <row r="7" spans="2:19" ht="12.75">
      <c r="B7" s="182" t="s">
        <v>277</v>
      </c>
      <c r="C7" s="183" t="s">
        <v>278</v>
      </c>
      <c r="D7" s="184" t="s">
        <v>279</v>
      </c>
      <c r="E7" s="182" t="s">
        <v>280</v>
      </c>
      <c r="F7" s="183" t="s">
        <v>278</v>
      </c>
      <c r="G7" s="184" t="s">
        <v>279</v>
      </c>
      <c r="H7" s="182" t="s">
        <v>280</v>
      </c>
      <c r="I7" s="183" t="s">
        <v>278</v>
      </c>
      <c r="J7" s="184" t="s">
        <v>279</v>
      </c>
      <c r="K7" s="182" t="s">
        <v>281</v>
      </c>
      <c r="L7" s="183" t="s">
        <v>278</v>
      </c>
      <c r="M7" s="184" t="s">
        <v>279</v>
      </c>
      <c r="N7" s="182"/>
      <c r="O7" s="183"/>
      <c r="P7" s="184"/>
      <c r="Q7" s="182" t="s">
        <v>281</v>
      </c>
      <c r="R7" s="183" t="s">
        <v>278</v>
      </c>
      <c r="S7" s="184" t="s">
        <v>279</v>
      </c>
    </row>
    <row r="8" spans="2:19" ht="12.75">
      <c r="B8" s="188" t="s">
        <v>539</v>
      </c>
      <c r="C8" s="189">
        <v>520</v>
      </c>
      <c r="D8" s="190"/>
      <c r="E8" s="188" t="s">
        <v>342</v>
      </c>
      <c r="F8" s="189">
        <v>100</v>
      </c>
      <c r="G8" s="190"/>
      <c r="H8" s="188" t="s">
        <v>540</v>
      </c>
      <c r="I8" s="189">
        <v>270</v>
      </c>
      <c r="J8" s="190"/>
      <c r="K8" s="188"/>
      <c r="L8" s="189"/>
      <c r="M8" s="190"/>
      <c r="N8" s="188"/>
      <c r="O8" s="189"/>
      <c r="P8" s="190"/>
      <c r="Q8" s="188"/>
      <c r="R8" s="189"/>
      <c r="S8" s="190"/>
    </row>
    <row r="9" spans="2:19" ht="12.75">
      <c r="B9" s="188" t="s">
        <v>541</v>
      </c>
      <c r="C9" s="189">
        <v>230</v>
      </c>
      <c r="D9" s="190"/>
      <c r="E9" s="188" t="s">
        <v>343</v>
      </c>
      <c r="F9" s="189">
        <v>70</v>
      </c>
      <c r="G9" s="190"/>
      <c r="H9" s="188"/>
      <c r="I9" s="189"/>
      <c r="J9" s="190"/>
      <c r="K9" s="188"/>
      <c r="L9" s="189"/>
      <c r="M9" s="190"/>
      <c r="N9" s="188"/>
      <c r="O9" s="189"/>
      <c r="P9" s="190"/>
      <c r="Q9" s="188"/>
      <c r="R9" s="189"/>
      <c r="S9" s="190"/>
    </row>
    <row r="10" spans="2:19" ht="12.75">
      <c r="B10" s="188" t="s">
        <v>344</v>
      </c>
      <c r="C10" s="189">
        <v>180</v>
      </c>
      <c r="D10" s="190"/>
      <c r="E10" s="188"/>
      <c r="F10" s="189"/>
      <c r="G10" s="190"/>
      <c r="H10" s="188"/>
      <c r="I10" s="189"/>
      <c r="J10" s="190"/>
      <c r="K10" s="188"/>
      <c r="L10" s="189"/>
      <c r="M10" s="190"/>
      <c r="N10" s="188"/>
      <c r="O10" s="189"/>
      <c r="P10" s="190"/>
      <c r="Q10" s="188"/>
      <c r="R10" s="189"/>
      <c r="S10" s="190"/>
    </row>
    <row r="11" spans="2:19" ht="12.75">
      <c r="B11" s="188" t="s">
        <v>345</v>
      </c>
      <c r="C11" s="189">
        <v>20</v>
      </c>
      <c r="D11" s="190"/>
      <c r="E11" s="188"/>
      <c r="F11" s="189"/>
      <c r="G11" s="190"/>
      <c r="H11" s="188" t="s">
        <v>346</v>
      </c>
      <c r="I11" s="189">
        <v>20</v>
      </c>
      <c r="J11" s="190"/>
      <c r="K11" s="188"/>
      <c r="L11" s="189"/>
      <c r="M11" s="190"/>
      <c r="N11" s="188"/>
      <c r="O11" s="189"/>
      <c r="P11" s="190"/>
      <c r="Q11" s="188"/>
      <c r="R11" s="189"/>
      <c r="S11" s="190"/>
    </row>
    <row r="12" spans="2:19" ht="12.75">
      <c r="B12" s="193" t="s">
        <v>347</v>
      </c>
      <c r="C12" s="194">
        <v>50</v>
      </c>
      <c r="D12" s="195"/>
      <c r="E12" s="193"/>
      <c r="F12" s="194"/>
      <c r="G12" s="195"/>
      <c r="H12" s="193"/>
      <c r="I12" s="194"/>
      <c r="J12" s="195"/>
      <c r="K12" s="193"/>
      <c r="L12" s="194"/>
      <c r="M12" s="195"/>
      <c r="N12" s="193"/>
      <c r="O12" s="194"/>
      <c r="P12" s="195"/>
      <c r="Q12" s="193"/>
      <c r="R12" s="194"/>
      <c r="S12" s="195"/>
    </row>
    <row r="13" spans="2:19" ht="12.75">
      <c r="B13" s="193" t="s">
        <v>542</v>
      </c>
      <c r="C13" s="194">
        <v>150</v>
      </c>
      <c r="D13" s="195"/>
      <c r="E13" s="193"/>
      <c r="F13" s="194"/>
      <c r="G13" s="195"/>
      <c r="H13" s="193"/>
      <c r="I13" s="194"/>
      <c r="J13" s="195"/>
      <c r="K13" s="193"/>
      <c r="L13" s="194"/>
      <c r="M13" s="195"/>
      <c r="N13" s="193"/>
      <c r="O13" s="194"/>
      <c r="P13" s="195"/>
      <c r="Q13" s="193"/>
      <c r="R13" s="194"/>
      <c r="S13" s="195"/>
    </row>
    <row r="14" spans="2:19" ht="12.75">
      <c r="B14" s="193" t="s">
        <v>543</v>
      </c>
      <c r="C14" s="194">
        <v>630</v>
      </c>
      <c r="D14" s="195"/>
      <c r="E14" s="193" t="s">
        <v>544</v>
      </c>
      <c r="F14" s="194">
        <v>120</v>
      </c>
      <c r="G14" s="195"/>
      <c r="H14" s="193"/>
      <c r="I14" s="194">
        <v>0</v>
      </c>
      <c r="J14" s="195"/>
      <c r="K14" s="193"/>
      <c r="L14" s="194">
        <v>0</v>
      </c>
      <c r="M14" s="195"/>
      <c r="N14" s="193"/>
      <c r="O14" s="194"/>
      <c r="P14" s="195"/>
      <c r="Q14" s="193"/>
      <c r="R14" s="194"/>
      <c r="S14" s="195"/>
    </row>
    <row r="15" spans="2:19" ht="12.75">
      <c r="B15" s="193" t="s">
        <v>348</v>
      </c>
      <c r="C15" s="194">
        <v>340</v>
      </c>
      <c r="D15" s="195"/>
      <c r="E15" s="193"/>
      <c r="F15" s="194"/>
      <c r="G15" s="195"/>
      <c r="H15" s="193"/>
      <c r="I15" s="194"/>
      <c r="J15" s="195"/>
      <c r="K15" s="193"/>
      <c r="L15" s="194"/>
      <c r="M15" s="195"/>
      <c r="N15" s="193"/>
      <c r="O15" s="194"/>
      <c r="P15" s="195"/>
      <c r="Q15" s="193"/>
      <c r="R15" s="194"/>
      <c r="S15" s="195"/>
    </row>
    <row r="16" spans="2:21" ht="12.75">
      <c r="B16" s="193" t="s">
        <v>545</v>
      </c>
      <c r="C16" s="194">
        <v>380</v>
      </c>
      <c r="D16" s="195"/>
      <c r="E16" s="193"/>
      <c r="F16" s="194"/>
      <c r="G16" s="195"/>
      <c r="H16" s="193" t="s">
        <v>349</v>
      </c>
      <c r="I16" s="194">
        <v>120</v>
      </c>
      <c r="J16" s="195"/>
      <c r="K16" s="193"/>
      <c r="L16" s="194"/>
      <c r="M16" s="195"/>
      <c r="N16" s="193"/>
      <c r="O16" s="194"/>
      <c r="P16" s="195"/>
      <c r="Q16" s="193"/>
      <c r="R16" s="194"/>
      <c r="S16" s="195"/>
      <c r="U16" s="508"/>
    </row>
    <row r="17" spans="2:21" ht="12.75">
      <c r="B17" s="193" t="s">
        <v>546</v>
      </c>
      <c r="C17" s="194">
        <v>60</v>
      </c>
      <c r="D17" s="195"/>
      <c r="E17" s="193"/>
      <c r="F17" s="194"/>
      <c r="G17" s="195"/>
      <c r="H17" s="193"/>
      <c r="I17" s="194"/>
      <c r="J17" s="195"/>
      <c r="K17" s="193"/>
      <c r="L17" s="194"/>
      <c r="M17" s="195"/>
      <c r="N17" s="193"/>
      <c r="O17" s="194"/>
      <c r="P17" s="195"/>
      <c r="Q17" s="193"/>
      <c r="R17" s="194"/>
      <c r="S17" s="195"/>
      <c r="U17" s="508"/>
    </row>
    <row r="18" spans="2:19" ht="12.75">
      <c r="B18" s="193" t="s">
        <v>350</v>
      </c>
      <c r="C18" s="194">
        <v>120</v>
      </c>
      <c r="D18" s="195"/>
      <c r="E18" s="193"/>
      <c r="F18" s="194"/>
      <c r="G18" s="195"/>
      <c r="H18" s="193"/>
      <c r="I18" s="194"/>
      <c r="J18" s="195"/>
      <c r="K18" s="193"/>
      <c r="L18" s="194"/>
      <c r="M18" s="195"/>
      <c r="N18" s="193"/>
      <c r="O18" s="194"/>
      <c r="P18" s="195"/>
      <c r="Q18" s="193"/>
      <c r="R18" s="194"/>
      <c r="S18" s="195"/>
    </row>
    <row r="19" spans="2:19" ht="12.75">
      <c r="B19" s="193" t="s">
        <v>547</v>
      </c>
      <c r="C19" s="194">
        <v>100</v>
      </c>
      <c r="D19" s="195"/>
      <c r="E19" s="193"/>
      <c r="F19" s="194"/>
      <c r="G19" s="195"/>
      <c r="H19" s="193"/>
      <c r="I19" s="194"/>
      <c r="J19" s="195"/>
      <c r="K19" s="193" t="s">
        <v>351</v>
      </c>
      <c r="L19" s="194">
        <v>20</v>
      </c>
      <c r="M19" s="195"/>
      <c r="N19" s="193"/>
      <c r="O19" s="194"/>
      <c r="P19" s="195"/>
      <c r="Q19" s="193"/>
      <c r="R19" s="194"/>
      <c r="S19" s="195"/>
    </row>
    <row r="20" spans="2:19" ht="12.75">
      <c r="B20" s="193" t="s">
        <v>352</v>
      </c>
      <c r="C20" s="194">
        <v>100</v>
      </c>
      <c r="D20" s="195"/>
      <c r="E20" s="193" t="s">
        <v>548</v>
      </c>
      <c r="F20" s="194">
        <v>60</v>
      </c>
      <c r="G20" s="195"/>
      <c r="H20" s="193"/>
      <c r="I20" s="194"/>
      <c r="J20" s="195"/>
      <c r="K20" s="193"/>
      <c r="L20" s="194"/>
      <c r="M20" s="195"/>
      <c r="N20" s="193"/>
      <c r="O20" s="194"/>
      <c r="P20" s="195"/>
      <c r="Q20" s="193"/>
      <c r="R20" s="194"/>
      <c r="S20" s="195"/>
    </row>
    <row r="21" spans="2:19" ht="12.75">
      <c r="B21" s="193" t="s">
        <v>353</v>
      </c>
      <c r="C21" s="194">
        <v>50</v>
      </c>
      <c r="D21" s="195"/>
      <c r="E21" s="193"/>
      <c r="F21" s="194"/>
      <c r="G21" s="195"/>
      <c r="H21" s="193"/>
      <c r="I21" s="194"/>
      <c r="J21" s="195"/>
      <c r="K21" s="193"/>
      <c r="L21" s="194"/>
      <c r="M21" s="195"/>
      <c r="N21" s="193"/>
      <c r="O21" s="194"/>
      <c r="P21" s="195"/>
      <c r="Q21" s="193"/>
      <c r="R21" s="194"/>
      <c r="S21" s="195"/>
    </row>
    <row r="22" spans="2:19" ht="12.75">
      <c r="B22" s="193" t="s">
        <v>354</v>
      </c>
      <c r="C22" s="194">
        <v>50</v>
      </c>
      <c r="D22" s="195"/>
      <c r="E22" s="193"/>
      <c r="F22" s="194"/>
      <c r="G22" s="195"/>
      <c r="H22" s="193"/>
      <c r="I22" s="194"/>
      <c r="J22" s="195"/>
      <c r="K22" s="193"/>
      <c r="L22" s="194"/>
      <c r="M22" s="195"/>
      <c r="N22" s="193"/>
      <c r="O22" s="194"/>
      <c r="P22" s="195"/>
      <c r="Q22" s="193"/>
      <c r="R22" s="194"/>
      <c r="S22" s="195"/>
    </row>
    <row r="23" spans="2:19" ht="12.75">
      <c r="B23" s="193" t="s">
        <v>355</v>
      </c>
      <c r="C23" s="194">
        <v>110</v>
      </c>
      <c r="D23" s="195"/>
      <c r="E23" s="193"/>
      <c r="F23" s="194"/>
      <c r="G23" s="195"/>
      <c r="H23" s="193"/>
      <c r="I23" s="194"/>
      <c r="J23" s="195"/>
      <c r="K23" s="193"/>
      <c r="L23" s="194"/>
      <c r="M23" s="195"/>
      <c r="N23" s="193"/>
      <c r="O23" s="194"/>
      <c r="P23" s="195"/>
      <c r="Q23" s="193"/>
      <c r="R23" s="194"/>
      <c r="S23" s="195"/>
    </row>
    <row r="24" spans="2:19" ht="12.75">
      <c r="B24" s="193" t="s">
        <v>549</v>
      </c>
      <c r="C24" s="194">
        <v>20</v>
      </c>
      <c r="D24" s="195"/>
      <c r="E24" s="193"/>
      <c r="F24" s="194"/>
      <c r="G24" s="195"/>
      <c r="H24" s="193"/>
      <c r="I24" s="194"/>
      <c r="J24" s="195"/>
      <c r="K24" s="193"/>
      <c r="L24" s="194"/>
      <c r="M24" s="195"/>
      <c r="N24" s="193"/>
      <c r="O24" s="194"/>
      <c r="P24" s="195"/>
      <c r="Q24" s="193"/>
      <c r="R24" s="194"/>
      <c r="S24" s="195"/>
    </row>
    <row r="25" spans="2:19" ht="12.75">
      <c r="B25" s="193" t="s">
        <v>356</v>
      </c>
      <c r="C25" s="194">
        <v>160</v>
      </c>
      <c r="D25" s="195"/>
      <c r="E25" s="193"/>
      <c r="F25" s="194"/>
      <c r="G25" s="195"/>
      <c r="H25" s="193"/>
      <c r="I25" s="194"/>
      <c r="J25" s="195"/>
      <c r="K25" s="193"/>
      <c r="L25" s="194"/>
      <c r="M25" s="195"/>
      <c r="N25" s="193"/>
      <c r="O25" s="194"/>
      <c r="P25" s="195"/>
      <c r="Q25" s="193"/>
      <c r="R25" s="194"/>
      <c r="S25" s="195"/>
    </row>
    <row r="26" spans="2:19" ht="12.75">
      <c r="B26" s="193" t="s">
        <v>550</v>
      </c>
      <c r="C26" s="194">
        <v>20</v>
      </c>
      <c r="D26" s="195"/>
      <c r="E26" s="193"/>
      <c r="F26" s="194"/>
      <c r="G26" s="195"/>
      <c r="H26" s="193"/>
      <c r="I26" s="194"/>
      <c r="J26" s="195"/>
      <c r="K26" s="193"/>
      <c r="L26" s="194"/>
      <c r="M26" s="195"/>
      <c r="N26" s="193"/>
      <c r="O26" s="194"/>
      <c r="P26" s="195"/>
      <c r="Q26" s="193"/>
      <c r="R26" s="194"/>
      <c r="S26" s="195"/>
    </row>
    <row r="27" spans="2:19" ht="12.75">
      <c r="B27" s="193" t="s">
        <v>357</v>
      </c>
      <c r="C27" s="194">
        <v>10</v>
      </c>
      <c r="D27" s="195"/>
      <c r="E27" s="193"/>
      <c r="F27" s="194"/>
      <c r="G27" s="195"/>
      <c r="H27" s="193"/>
      <c r="I27" s="194"/>
      <c r="J27" s="195"/>
      <c r="K27" s="193"/>
      <c r="L27" s="194"/>
      <c r="M27" s="195"/>
      <c r="N27" s="193"/>
      <c r="O27" s="194"/>
      <c r="P27" s="195"/>
      <c r="Q27" s="193"/>
      <c r="R27" s="194"/>
      <c r="S27" s="195"/>
    </row>
    <row r="28" spans="2:19" ht="12.75">
      <c r="B28" s="193" t="s">
        <v>551</v>
      </c>
      <c r="C28" s="194">
        <v>40</v>
      </c>
      <c r="D28" s="195"/>
      <c r="E28" s="193"/>
      <c r="F28" s="194"/>
      <c r="G28" s="195"/>
      <c r="H28" s="193"/>
      <c r="I28" s="194"/>
      <c r="J28" s="195"/>
      <c r="K28" s="193"/>
      <c r="L28" s="194"/>
      <c r="M28" s="195"/>
      <c r="N28" s="193"/>
      <c r="O28" s="194"/>
      <c r="P28" s="195"/>
      <c r="Q28" s="193"/>
      <c r="R28" s="194"/>
      <c r="S28" s="195"/>
    </row>
    <row r="29" spans="2:19" ht="12.75">
      <c r="B29" s="193" t="s">
        <v>358</v>
      </c>
      <c r="C29" s="194">
        <v>20</v>
      </c>
      <c r="D29" s="195"/>
      <c r="E29" s="193"/>
      <c r="F29" s="194"/>
      <c r="G29" s="195"/>
      <c r="H29" s="193"/>
      <c r="I29" s="194"/>
      <c r="J29" s="195"/>
      <c r="K29" s="193"/>
      <c r="L29" s="194"/>
      <c r="M29" s="195"/>
      <c r="N29" s="193"/>
      <c r="O29" s="194"/>
      <c r="P29" s="195"/>
      <c r="Q29" s="193"/>
      <c r="R29" s="194"/>
      <c r="S29" s="195"/>
    </row>
    <row r="30" spans="2:19" ht="12.75">
      <c r="B30" s="197"/>
      <c r="C30" s="198"/>
      <c r="D30" s="199"/>
      <c r="E30" s="197"/>
      <c r="F30" s="198"/>
      <c r="G30" s="199"/>
      <c r="H30" s="197"/>
      <c r="I30" s="198"/>
      <c r="J30" s="199"/>
      <c r="K30" s="197"/>
      <c r="L30" s="198"/>
      <c r="M30" s="199"/>
      <c r="N30" s="197"/>
      <c r="O30" s="198"/>
      <c r="P30" s="199"/>
      <c r="Q30" s="197"/>
      <c r="R30" s="198"/>
      <c r="S30" s="199"/>
    </row>
    <row r="31" spans="2:19" ht="12.75">
      <c r="B31" s="200" t="s">
        <v>325</v>
      </c>
      <c r="C31" s="201">
        <f>SUM(C8:C30)</f>
        <v>3360</v>
      </c>
      <c r="D31" s="226">
        <f>SUM(D8:D30)</f>
        <v>0</v>
      </c>
      <c r="E31" s="227" t="s">
        <v>337</v>
      </c>
      <c r="F31" s="201">
        <f>SUM(F8:F30)</f>
        <v>350</v>
      </c>
      <c r="G31" s="202">
        <f>SUM(G8:G30)</f>
        <v>0</v>
      </c>
      <c r="H31" s="227" t="s">
        <v>327</v>
      </c>
      <c r="I31" s="201">
        <f>SUM(I8:I30)</f>
        <v>410</v>
      </c>
      <c r="J31" s="202">
        <f>SUM(J8:J30)</f>
        <v>0</v>
      </c>
      <c r="K31" s="227" t="s">
        <v>338</v>
      </c>
      <c r="L31" s="201">
        <f>SUM(L8:L30)</f>
        <v>20</v>
      </c>
      <c r="M31" s="202">
        <f>SUM(M8:M30)</f>
        <v>0</v>
      </c>
      <c r="N31" s="227">
        <f>SUM(N8:N30)</f>
        <v>0</v>
      </c>
      <c r="O31" s="201">
        <f>SUM(O8:O30)</f>
        <v>0</v>
      </c>
      <c r="P31" s="202">
        <f>SUM(P8:P30)</f>
        <v>0</v>
      </c>
      <c r="Q31" s="227"/>
      <c r="R31" s="201">
        <f>SUM(R8:R30)</f>
        <v>0</v>
      </c>
      <c r="S31" s="202">
        <f>SUM(S8:S30)</f>
        <v>0</v>
      </c>
    </row>
    <row r="32" spans="2:19" ht="12.75">
      <c r="B32" s="204"/>
      <c r="C32" s="205"/>
      <c r="D32" s="205"/>
      <c r="E32" s="206"/>
      <c r="F32" s="205"/>
      <c r="G32" s="205"/>
      <c r="H32" s="206"/>
      <c r="I32" s="205"/>
      <c r="J32" s="205"/>
      <c r="K32" s="204"/>
      <c r="L32" s="205"/>
      <c r="M32" s="205"/>
      <c r="N32" s="204"/>
      <c r="O32" s="205"/>
      <c r="P32" s="205"/>
      <c r="Q32" s="207" t="s">
        <v>305</v>
      </c>
      <c r="R32" s="208">
        <f>SUM(C31,F31,I31,L31,O31,R31)</f>
        <v>4140</v>
      </c>
      <c r="S32" s="209">
        <f>SUM(D31,G31,J31,M31,P31,S31)</f>
        <v>0</v>
      </c>
    </row>
    <row r="33" spans="2:19" ht="13.5">
      <c r="B33" s="467" t="s">
        <v>359</v>
      </c>
      <c r="C33" s="205"/>
      <c r="D33" s="205"/>
      <c r="E33" s="206"/>
      <c r="F33" s="205"/>
      <c r="G33" s="205"/>
      <c r="H33" s="206"/>
      <c r="I33" s="205"/>
      <c r="J33" s="205"/>
      <c r="K33" s="204"/>
      <c r="L33" s="205"/>
      <c r="M33" s="205"/>
      <c r="N33" s="204"/>
      <c r="O33" s="205"/>
      <c r="P33" s="205"/>
      <c r="Q33" s="228"/>
      <c r="R33" s="229"/>
      <c r="S33" s="229"/>
    </row>
    <row r="34" ht="12.75">
      <c r="B34" s="41"/>
    </row>
    <row r="35" spans="2:9" ht="12.75">
      <c r="B35" s="41"/>
      <c r="C35" s="222"/>
      <c r="D35" s="222"/>
      <c r="E35" s="464"/>
      <c r="F35" s="222"/>
      <c r="G35" s="222"/>
      <c r="H35" s="464"/>
      <c r="I35" s="222"/>
    </row>
    <row r="36" spans="2:9" ht="12.75">
      <c r="B36" s="41"/>
      <c r="C36" s="222"/>
      <c r="D36" s="222"/>
      <c r="E36" s="464"/>
      <c r="F36" s="222"/>
      <c r="G36" s="222"/>
      <c r="H36" s="464"/>
      <c r="I36" s="222"/>
    </row>
    <row r="37" spans="2:9" ht="12.75">
      <c r="B37" s="211"/>
      <c r="C37" s="222"/>
      <c r="D37" s="222"/>
      <c r="E37" s="464"/>
      <c r="F37" s="222"/>
      <c r="G37" s="222"/>
      <c r="H37" s="464"/>
      <c r="I37" s="222"/>
    </row>
    <row r="38" spans="2:9" ht="12.75">
      <c r="B38" s="41"/>
      <c r="C38" s="222"/>
      <c r="D38" s="222"/>
      <c r="E38" s="464"/>
      <c r="F38" s="222"/>
      <c r="G38" s="222"/>
      <c r="H38" s="464"/>
      <c r="I38" s="222"/>
    </row>
    <row r="39" spans="2:9" ht="12.75">
      <c r="B39" s="41"/>
      <c r="C39" s="222"/>
      <c r="D39" s="222"/>
      <c r="E39" s="464"/>
      <c r="F39" s="222"/>
      <c r="G39" s="222"/>
      <c r="H39" s="464"/>
      <c r="I39" s="222"/>
    </row>
  </sheetData>
  <sheetProtection sheet="1" objects="1" scenarios="1"/>
  <mergeCells count="4">
    <mergeCell ref="D3:E3"/>
    <mergeCell ref="F3:G3"/>
    <mergeCell ref="B5:D5"/>
    <mergeCell ref="K6:M6"/>
  </mergeCells>
  <conditionalFormatting sqref="D8:D28 G8:G28 J8:J28 M8:M28 P8:P28 S8:S28 G5 J5 M5 P5 S30 P30 M30 J30 G30 D30">
    <cfRule type="cellIs" priority="2" dxfId="42" operator="greaterThan">
      <formula>C5</formula>
    </cfRule>
  </conditionalFormatting>
  <conditionalFormatting sqref="D29 G29 J29 M29 P29 S29">
    <cfRule type="cellIs" priority="1" dxfId="42" operator="greaterThan">
      <formula>C29</formula>
    </cfRule>
  </conditionalFormatting>
  <hyperlinks>
    <hyperlink ref="A1" location="最初に入力!A1" display="〇"/>
  </hyperlinks>
  <printOptions/>
  <pageMargins left="0.03937007874015748" right="0.03937007874015748" top="0.7480314960629921" bottom="0.7480314960629921" header="0.31496062992125984" footer="0.31496062992125984"/>
  <pageSetup fitToHeight="1" fitToWidth="1"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sheetPr codeName="Sheet9">
    <pageSetUpPr fitToPage="1"/>
  </sheetPr>
  <dimension ref="A1:S34"/>
  <sheetViews>
    <sheetView showGridLines="0" showZeros="0" zoomScalePageLayoutView="0" workbookViewId="0" topLeftCell="A1">
      <selection activeCell="A1" sqref="A1"/>
    </sheetView>
  </sheetViews>
  <sheetFormatPr defaultColWidth="9.140625" defaultRowHeight="15"/>
  <cols>
    <col min="1" max="1" width="1.421875" style="464" customWidth="1"/>
    <col min="2" max="2" width="10.7109375" style="505" customWidth="1"/>
    <col min="3" max="4" width="6.421875" style="210" customWidth="1"/>
    <col min="5" max="5" width="10.7109375" style="505" customWidth="1"/>
    <col min="6" max="7" width="6.421875" style="210" customWidth="1"/>
    <col min="8" max="8" width="10.7109375" style="505" customWidth="1"/>
    <col min="9" max="10" width="6.421875" style="210" customWidth="1"/>
    <col min="11" max="11" width="10.7109375" style="505" customWidth="1"/>
    <col min="12" max="13" width="6.421875" style="210" customWidth="1"/>
    <col min="14" max="14" width="10.7109375" style="505" customWidth="1"/>
    <col min="15" max="16" width="6.421875" style="210" customWidth="1"/>
    <col min="17" max="17" width="10.7109375" style="505" customWidth="1"/>
    <col min="18" max="19" width="6.421875" style="210" customWidth="1"/>
    <col min="20" max="16384" width="8.8515625" style="464" customWidth="1"/>
  </cols>
  <sheetData>
    <row r="1" spans="1:19" ht="12.75">
      <c r="A1" s="159" t="s">
        <v>265</v>
      </c>
      <c r="C1" s="464"/>
      <c r="D1" s="464"/>
      <c r="F1" s="464"/>
      <c r="G1" s="464"/>
      <c r="I1" s="464"/>
      <c r="J1" s="464"/>
      <c r="L1" s="464"/>
      <c r="M1" s="464"/>
      <c r="O1" s="464"/>
      <c r="P1" s="464"/>
      <c r="R1" s="464"/>
      <c r="S1" s="212" t="str">
        <f>YEAR('最初に入力'!N1)&amp;"年"&amp;MONTH('最初に入力'!N1)&amp;"月"&amp;DAY('最初に入力'!N1)&amp;"日改定"</f>
        <v>2023年3月1日改定</v>
      </c>
    </row>
    <row r="2" spans="2:19" ht="12.75">
      <c r="B2" s="160" t="s">
        <v>266</v>
      </c>
      <c r="C2" s="161"/>
      <c r="D2" s="162" t="s">
        <v>267</v>
      </c>
      <c r="E2" s="163"/>
      <c r="F2" s="162" t="s">
        <v>268</v>
      </c>
      <c r="G2" s="161"/>
      <c r="H2" s="164" t="s">
        <v>269</v>
      </c>
      <c r="I2" s="162" t="s">
        <v>270</v>
      </c>
      <c r="J2" s="165"/>
      <c r="K2" s="163"/>
      <c r="L2" s="162" t="s">
        <v>271</v>
      </c>
      <c r="M2" s="165"/>
      <c r="N2" s="166"/>
      <c r="O2" s="161"/>
      <c r="P2" s="162" t="s">
        <v>272</v>
      </c>
      <c r="Q2" s="163"/>
      <c r="R2" s="167" t="s">
        <v>273</v>
      </c>
      <c r="S2" s="167" t="s">
        <v>274</v>
      </c>
    </row>
    <row r="3" spans="2:19" ht="29.25" customHeight="1">
      <c r="B3" s="168">
        <f>IF('最初に入力'!C2&lt;&gt;"",TEXT('最初に入力'!C2,"m月d日(aaa)"),"")</f>
      </c>
      <c r="C3" s="506"/>
      <c r="D3" s="447">
        <f>'最初に入力'!C5</f>
        <v>0</v>
      </c>
      <c r="E3" s="448"/>
      <c r="F3" s="447">
        <f>SUM(S29)</f>
        <v>0</v>
      </c>
      <c r="G3" s="448"/>
      <c r="H3" s="169">
        <f>'最初に入力'!C6</f>
        <v>0</v>
      </c>
      <c r="I3" s="170">
        <f>'最初に入力'!C3</f>
        <v>0</v>
      </c>
      <c r="J3" s="171"/>
      <c r="K3" s="172"/>
      <c r="L3" s="170">
        <f>'最初に入力'!C4</f>
        <v>0</v>
      </c>
      <c r="M3" s="171"/>
      <c r="N3" s="173"/>
      <c r="O3" s="174"/>
      <c r="P3" s="170">
        <f>'最初に入力'!C7</f>
        <v>0</v>
      </c>
      <c r="Q3" s="172"/>
      <c r="R3" s="175">
        <f>'最初に入力'!C10</f>
        <v>0</v>
      </c>
      <c r="S3" s="507">
        <f>'最初に入力'!C11</f>
        <v>0</v>
      </c>
    </row>
    <row r="4" spans="3:19" ht="12.75">
      <c r="C4" s="464"/>
      <c r="D4" s="464"/>
      <c r="F4" s="464"/>
      <c r="G4" s="464"/>
      <c r="I4" s="464"/>
      <c r="J4" s="464"/>
      <c r="L4" s="464"/>
      <c r="M4" s="464"/>
      <c r="O4" s="464"/>
      <c r="P4" s="464"/>
      <c r="R4" s="116"/>
      <c r="S4" s="176">
        <f>'最初に入力'!F11</f>
        <v>0</v>
      </c>
    </row>
    <row r="5" spans="2:19" ht="12.75">
      <c r="B5" s="30" t="s">
        <v>552</v>
      </c>
      <c r="C5" s="464"/>
      <c r="D5" s="464"/>
      <c r="F5" s="464"/>
      <c r="G5" s="464"/>
      <c r="I5" s="464"/>
      <c r="J5" s="464"/>
      <c r="L5" s="464"/>
      <c r="M5" s="464"/>
      <c r="O5" s="464"/>
      <c r="P5" s="464"/>
      <c r="R5" s="464"/>
      <c r="S5" s="177" t="s">
        <v>275</v>
      </c>
    </row>
    <row r="6" spans="2:19" ht="12.75">
      <c r="B6" s="178" t="s">
        <v>503</v>
      </c>
      <c r="C6" s="179"/>
      <c r="D6" s="180"/>
      <c r="E6" s="181" t="s">
        <v>504</v>
      </c>
      <c r="F6" s="179"/>
      <c r="G6" s="180"/>
      <c r="H6" s="181" t="s">
        <v>505</v>
      </c>
      <c r="I6" s="179"/>
      <c r="J6" s="180"/>
      <c r="K6" s="449" t="s">
        <v>506</v>
      </c>
      <c r="L6" s="450"/>
      <c r="M6" s="451"/>
      <c r="N6" s="181"/>
      <c r="O6" s="179"/>
      <c r="P6" s="180"/>
      <c r="Q6" s="181"/>
      <c r="R6" s="179"/>
      <c r="S6" s="180"/>
    </row>
    <row r="7" spans="2:19" ht="12.75">
      <c r="B7" s="182" t="s">
        <v>308</v>
      </c>
      <c r="C7" s="183" t="s">
        <v>278</v>
      </c>
      <c r="D7" s="184" t="s">
        <v>279</v>
      </c>
      <c r="E7" s="182" t="s">
        <v>280</v>
      </c>
      <c r="F7" s="183" t="s">
        <v>278</v>
      </c>
      <c r="G7" s="184" t="s">
        <v>279</v>
      </c>
      <c r="H7" s="182" t="s">
        <v>280</v>
      </c>
      <c r="I7" s="183" t="s">
        <v>278</v>
      </c>
      <c r="J7" s="184" t="s">
        <v>279</v>
      </c>
      <c r="K7" s="182" t="s">
        <v>281</v>
      </c>
      <c r="L7" s="183" t="s">
        <v>278</v>
      </c>
      <c r="M7" s="184" t="s">
        <v>279</v>
      </c>
      <c r="N7" s="182"/>
      <c r="O7" s="183"/>
      <c r="P7" s="184"/>
      <c r="Q7" s="182" t="s">
        <v>281</v>
      </c>
      <c r="R7" s="183" t="s">
        <v>278</v>
      </c>
      <c r="S7" s="184" t="s">
        <v>279</v>
      </c>
    </row>
    <row r="8" spans="2:19" ht="12.75">
      <c r="B8" s="185"/>
      <c r="C8" s="237"/>
      <c r="D8" s="187"/>
      <c r="E8" s="185" t="s">
        <v>553</v>
      </c>
      <c r="F8" s="186">
        <v>6120</v>
      </c>
      <c r="G8" s="187"/>
      <c r="H8" s="185" t="s">
        <v>360</v>
      </c>
      <c r="I8" s="186">
        <v>1220</v>
      </c>
      <c r="J8" s="187"/>
      <c r="K8" s="185" t="s">
        <v>554</v>
      </c>
      <c r="L8" s="186">
        <v>1330</v>
      </c>
      <c r="M8" s="187"/>
      <c r="N8" s="185"/>
      <c r="O8" s="186"/>
      <c r="P8" s="187"/>
      <c r="Q8" s="185"/>
      <c r="R8" s="186"/>
      <c r="S8" s="187"/>
    </row>
    <row r="9" spans="2:19" ht="12.75">
      <c r="B9" s="238"/>
      <c r="C9" s="239"/>
      <c r="D9" s="240"/>
      <c r="E9" s="238"/>
      <c r="F9" s="189"/>
      <c r="G9" s="240"/>
      <c r="H9" s="238" t="s">
        <v>361</v>
      </c>
      <c r="I9" s="189">
        <v>170</v>
      </c>
      <c r="J9" s="240"/>
      <c r="K9" s="238" t="s">
        <v>362</v>
      </c>
      <c r="L9" s="189">
        <v>150</v>
      </c>
      <c r="M9" s="240"/>
      <c r="N9" s="238"/>
      <c r="O9" s="189"/>
      <c r="P9" s="240"/>
      <c r="Q9" s="238"/>
      <c r="R9" s="189"/>
      <c r="S9" s="240"/>
    </row>
    <row r="10" spans="2:19" ht="12.75">
      <c r="B10" s="238"/>
      <c r="C10" s="189"/>
      <c r="D10" s="240"/>
      <c r="E10" s="238"/>
      <c r="F10" s="189"/>
      <c r="G10" s="240"/>
      <c r="H10" s="238" t="s">
        <v>363</v>
      </c>
      <c r="I10" s="189">
        <v>2140</v>
      </c>
      <c r="J10" s="240"/>
      <c r="K10" s="238" t="s">
        <v>364</v>
      </c>
      <c r="L10" s="189"/>
      <c r="M10" s="240"/>
      <c r="N10" s="238"/>
      <c r="O10" s="189"/>
      <c r="P10" s="240"/>
      <c r="Q10" s="238"/>
      <c r="R10" s="189"/>
      <c r="S10" s="240"/>
    </row>
    <row r="11" spans="2:19" ht="12.75">
      <c r="B11" s="238"/>
      <c r="C11" s="189"/>
      <c r="D11" s="240"/>
      <c r="E11" s="238"/>
      <c r="F11" s="189"/>
      <c r="G11" s="240"/>
      <c r="H11" s="453" t="s">
        <v>365</v>
      </c>
      <c r="I11" s="454"/>
      <c r="J11" s="240"/>
      <c r="K11" s="238" t="s">
        <v>555</v>
      </c>
      <c r="L11" s="189">
        <v>1890</v>
      </c>
      <c r="M11" s="240"/>
      <c r="N11" s="238"/>
      <c r="O11" s="189"/>
      <c r="P11" s="240"/>
      <c r="Q11" s="238"/>
      <c r="R11" s="189"/>
      <c r="S11" s="240"/>
    </row>
    <row r="12" spans="2:19" ht="12.75">
      <c r="B12" s="238"/>
      <c r="C12" s="239"/>
      <c r="D12" s="240"/>
      <c r="E12" s="238" t="s">
        <v>556</v>
      </c>
      <c r="F12" s="189">
        <v>3290</v>
      </c>
      <c r="G12" s="240"/>
      <c r="H12" s="238" t="s">
        <v>366</v>
      </c>
      <c r="I12" s="189">
        <v>1520</v>
      </c>
      <c r="J12" s="240"/>
      <c r="K12" s="238"/>
      <c r="L12" s="189">
        <v>0</v>
      </c>
      <c r="M12" s="240"/>
      <c r="N12" s="238"/>
      <c r="O12" s="189"/>
      <c r="P12" s="240"/>
      <c r="Q12" s="238"/>
      <c r="R12" s="189"/>
      <c r="S12" s="240"/>
    </row>
    <row r="13" spans="2:19" ht="12.75">
      <c r="B13" s="238"/>
      <c r="C13" s="241"/>
      <c r="D13" s="240"/>
      <c r="E13" s="238" t="s">
        <v>557</v>
      </c>
      <c r="F13" s="189">
        <v>3920</v>
      </c>
      <c r="G13" s="240"/>
      <c r="H13" s="238" t="s">
        <v>367</v>
      </c>
      <c r="I13" s="189">
        <v>1840</v>
      </c>
      <c r="J13" s="240"/>
      <c r="K13" s="238"/>
      <c r="L13" s="189">
        <v>0</v>
      </c>
      <c r="M13" s="240"/>
      <c r="N13" s="238"/>
      <c r="O13" s="189"/>
      <c r="P13" s="240"/>
      <c r="Q13" s="238"/>
      <c r="R13" s="189"/>
      <c r="S13" s="240"/>
    </row>
    <row r="14" spans="2:19" ht="12.75">
      <c r="B14" s="238"/>
      <c r="C14" s="189"/>
      <c r="D14" s="240"/>
      <c r="E14" s="238" t="s">
        <v>558</v>
      </c>
      <c r="F14" s="189">
        <v>4310</v>
      </c>
      <c r="G14" s="240"/>
      <c r="H14" s="238" t="s">
        <v>368</v>
      </c>
      <c r="I14" s="189">
        <v>1900</v>
      </c>
      <c r="J14" s="240"/>
      <c r="K14" s="238" t="s">
        <v>559</v>
      </c>
      <c r="L14" s="189">
        <v>640</v>
      </c>
      <c r="M14" s="240"/>
      <c r="N14" s="238"/>
      <c r="O14" s="189"/>
      <c r="P14" s="240"/>
      <c r="Q14" s="238"/>
      <c r="R14" s="189"/>
      <c r="S14" s="240"/>
    </row>
    <row r="15" spans="2:19" ht="12.75">
      <c r="B15" s="238"/>
      <c r="C15" s="189"/>
      <c r="D15" s="240"/>
      <c r="E15" s="238"/>
      <c r="F15" s="189"/>
      <c r="G15" s="240"/>
      <c r="H15" s="238" t="s">
        <v>369</v>
      </c>
      <c r="I15" s="189">
        <v>1300</v>
      </c>
      <c r="J15" s="240"/>
      <c r="K15" s="238"/>
      <c r="L15" s="189">
        <v>0</v>
      </c>
      <c r="M15" s="240"/>
      <c r="N15" s="238"/>
      <c r="O15" s="189"/>
      <c r="P15" s="240"/>
      <c r="Q15" s="238"/>
      <c r="R15" s="189"/>
      <c r="S15" s="240"/>
    </row>
    <row r="16" spans="2:19" ht="12.75">
      <c r="B16" s="238"/>
      <c r="C16" s="189"/>
      <c r="D16" s="240"/>
      <c r="E16" s="238"/>
      <c r="F16" s="189"/>
      <c r="G16" s="240"/>
      <c r="H16" s="238"/>
      <c r="I16" s="189"/>
      <c r="J16" s="240"/>
      <c r="K16" s="238"/>
      <c r="L16" s="189"/>
      <c r="M16" s="240"/>
      <c r="N16" s="238"/>
      <c r="O16" s="189"/>
      <c r="P16" s="240"/>
      <c r="Q16" s="238"/>
      <c r="R16" s="189"/>
      <c r="S16" s="240"/>
    </row>
    <row r="17" spans="2:19" ht="12.75">
      <c r="B17" s="238"/>
      <c r="C17" s="189"/>
      <c r="D17" s="240"/>
      <c r="E17" s="238" t="s">
        <v>370</v>
      </c>
      <c r="F17" s="189">
        <v>1350</v>
      </c>
      <c r="G17" s="240"/>
      <c r="H17" s="238"/>
      <c r="I17" s="189"/>
      <c r="J17" s="240"/>
      <c r="K17" s="238"/>
      <c r="L17" s="189"/>
      <c r="M17" s="240"/>
      <c r="N17" s="238"/>
      <c r="O17" s="189"/>
      <c r="P17" s="240"/>
      <c r="Q17" s="238"/>
      <c r="R17" s="189"/>
      <c r="S17" s="240"/>
    </row>
    <row r="18" spans="2:19" ht="12.75">
      <c r="B18" s="238"/>
      <c r="C18" s="189"/>
      <c r="D18" s="240"/>
      <c r="E18" s="238" t="s">
        <v>560</v>
      </c>
      <c r="F18" s="189">
        <v>510</v>
      </c>
      <c r="G18" s="240"/>
      <c r="H18" s="238" t="s">
        <v>371</v>
      </c>
      <c r="I18" s="189">
        <v>610</v>
      </c>
      <c r="J18" s="240"/>
      <c r="K18" s="238"/>
      <c r="L18" s="189"/>
      <c r="M18" s="240"/>
      <c r="N18" s="238"/>
      <c r="O18" s="189"/>
      <c r="P18" s="240"/>
      <c r="Q18" s="238"/>
      <c r="R18" s="189"/>
      <c r="S18" s="240"/>
    </row>
    <row r="19" spans="2:19" ht="12.75">
      <c r="B19" s="238"/>
      <c r="C19" s="189"/>
      <c r="D19" s="240"/>
      <c r="E19" s="238"/>
      <c r="F19" s="189">
        <v>0</v>
      </c>
      <c r="G19" s="240"/>
      <c r="H19" s="238"/>
      <c r="I19" s="189"/>
      <c r="J19" s="240"/>
      <c r="K19" s="238"/>
      <c r="L19" s="189"/>
      <c r="M19" s="240"/>
      <c r="N19" s="238"/>
      <c r="O19" s="189"/>
      <c r="P19" s="240"/>
      <c r="Q19" s="238"/>
      <c r="R19" s="189"/>
      <c r="S19" s="240"/>
    </row>
    <row r="20" spans="2:19" ht="12.75">
      <c r="B20" s="238"/>
      <c r="C20" s="189"/>
      <c r="D20" s="240"/>
      <c r="E20" s="238" t="s">
        <v>372</v>
      </c>
      <c r="F20" s="189">
        <v>160</v>
      </c>
      <c r="G20" s="240"/>
      <c r="H20" s="238"/>
      <c r="I20" s="189"/>
      <c r="J20" s="240"/>
      <c r="K20" s="238"/>
      <c r="L20" s="189"/>
      <c r="M20" s="240"/>
      <c r="N20" s="238"/>
      <c r="O20" s="189"/>
      <c r="P20" s="240"/>
      <c r="Q20" s="238"/>
      <c r="R20" s="189"/>
      <c r="S20" s="240"/>
    </row>
    <row r="21" spans="2:19" ht="12.75">
      <c r="B21" s="238"/>
      <c r="C21" s="189"/>
      <c r="D21" s="190"/>
      <c r="E21" s="238" t="s">
        <v>373</v>
      </c>
      <c r="F21" s="189">
        <v>60</v>
      </c>
      <c r="G21" s="190"/>
      <c r="H21" s="238"/>
      <c r="I21" s="189"/>
      <c r="J21" s="190"/>
      <c r="K21" s="188"/>
      <c r="L21" s="189"/>
      <c r="M21" s="190"/>
      <c r="N21" s="188"/>
      <c r="O21" s="189"/>
      <c r="P21" s="190"/>
      <c r="Q21" s="188"/>
      <c r="R21" s="189"/>
      <c r="S21" s="190"/>
    </row>
    <row r="22" spans="2:19" ht="12.75">
      <c r="B22" s="238"/>
      <c r="C22" s="194"/>
      <c r="D22" s="195"/>
      <c r="E22" s="238" t="s">
        <v>374</v>
      </c>
      <c r="F22" s="194">
        <v>470</v>
      </c>
      <c r="G22" s="195"/>
      <c r="H22" s="238"/>
      <c r="I22" s="194"/>
      <c r="J22" s="195"/>
      <c r="K22" s="193"/>
      <c r="L22" s="194"/>
      <c r="M22" s="195"/>
      <c r="N22" s="193"/>
      <c r="O22" s="194"/>
      <c r="P22" s="195"/>
      <c r="Q22" s="193"/>
      <c r="R22" s="194"/>
      <c r="S22" s="195"/>
    </row>
    <row r="23" spans="2:19" ht="12.75">
      <c r="B23" s="238"/>
      <c r="C23" s="194"/>
      <c r="D23" s="195"/>
      <c r="E23" s="193"/>
      <c r="F23" s="194"/>
      <c r="G23" s="195"/>
      <c r="H23" s="238" t="s">
        <v>375</v>
      </c>
      <c r="I23" s="194">
        <v>1510</v>
      </c>
      <c r="J23" s="195"/>
      <c r="K23" s="238" t="s">
        <v>561</v>
      </c>
      <c r="L23" s="194">
        <v>820</v>
      </c>
      <c r="M23" s="195"/>
      <c r="N23" s="193"/>
      <c r="O23" s="194"/>
      <c r="P23" s="195"/>
      <c r="Q23" s="193"/>
      <c r="R23" s="194"/>
      <c r="S23" s="195"/>
    </row>
    <row r="24" spans="2:19" ht="12.75">
      <c r="B24" s="238"/>
      <c r="C24" s="194"/>
      <c r="D24" s="195"/>
      <c r="E24" s="193"/>
      <c r="F24" s="194"/>
      <c r="G24" s="195"/>
      <c r="H24" s="193" t="s">
        <v>376</v>
      </c>
      <c r="I24" s="194">
        <v>660</v>
      </c>
      <c r="J24" s="195"/>
      <c r="K24" s="193"/>
      <c r="L24" s="194"/>
      <c r="M24" s="195"/>
      <c r="N24" s="193"/>
      <c r="O24" s="194"/>
      <c r="P24" s="195"/>
      <c r="Q24" s="193"/>
      <c r="R24" s="194"/>
      <c r="S24" s="195"/>
    </row>
    <row r="25" spans="2:19" ht="12.75">
      <c r="B25" s="238"/>
      <c r="C25" s="194"/>
      <c r="D25" s="195"/>
      <c r="E25" s="238" t="s">
        <v>562</v>
      </c>
      <c r="F25" s="194">
        <v>220</v>
      </c>
      <c r="G25" s="195"/>
      <c r="H25" s="193"/>
      <c r="I25" s="194"/>
      <c r="J25" s="195"/>
      <c r="K25" s="193"/>
      <c r="L25" s="194"/>
      <c r="M25" s="195"/>
      <c r="N25" s="193"/>
      <c r="O25" s="194"/>
      <c r="P25" s="195"/>
      <c r="Q25" s="193"/>
      <c r="R25" s="194"/>
      <c r="S25" s="195"/>
    </row>
    <row r="26" spans="2:19" ht="12.75">
      <c r="B26" s="238"/>
      <c r="C26" s="194"/>
      <c r="D26" s="195"/>
      <c r="E26" s="238" t="s">
        <v>377</v>
      </c>
      <c r="F26" s="194">
        <v>110</v>
      </c>
      <c r="G26" s="195"/>
      <c r="H26" s="193"/>
      <c r="I26" s="194"/>
      <c r="J26" s="195"/>
      <c r="K26" s="193"/>
      <c r="L26" s="194"/>
      <c r="M26" s="195"/>
      <c r="N26" s="193"/>
      <c r="O26" s="194"/>
      <c r="P26" s="195"/>
      <c r="Q26" s="193"/>
      <c r="R26" s="194"/>
      <c r="S26" s="195"/>
    </row>
    <row r="27" spans="2:19" ht="12.75">
      <c r="B27" s="197"/>
      <c r="C27" s="198"/>
      <c r="D27" s="199"/>
      <c r="E27" s="197"/>
      <c r="F27" s="198"/>
      <c r="G27" s="199"/>
      <c r="H27" s="197"/>
      <c r="I27" s="198"/>
      <c r="J27" s="199"/>
      <c r="K27" s="197"/>
      <c r="L27" s="198"/>
      <c r="M27" s="199"/>
      <c r="N27" s="197"/>
      <c r="O27" s="198"/>
      <c r="P27" s="199"/>
      <c r="Q27" s="197"/>
      <c r="R27" s="198"/>
      <c r="S27" s="199"/>
    </row>
    <row r="28" spans="2:19" ht="12.75">
      <c r="B28" s="200" t="s">
        <v>300</v>
      </c>
      <c r="C28" s="201">
        <f>SUM(C8:C27)</f>
        <v>0</v>
      </c>
      <c r="D28" s="202">
        <f>SUM(D8:D27)</f>
        <v>0</v>
      </c>
      <c r="E28" s="203" t="s">
        <v>301</v>
      </c>
      <c r="F28" s="201">
        <f>SUM(F8:F27)</f>
        <v>20520</v>
      </c>
      <c r="G28" s="202">
        <f>SUM(G8:G27)</f>
        <v>0</v>
      </c>
      <c r="H28" s="203" t="s">
        <v>302</v>
      </c>
      <c r="I28" s="201">
        <f>SUM(I8:I27)</f>
        <v>12870</v>
      </c>
      <c r="J28" s="202">
        <f>SUM(J8:J27)</f>
        <v>0</v>
      </c>
      <c r="K28" s="200" t="s">
        <v>303</v>
      </c>
      <c r="L28" s="201">
        <f>SUM(L8:L27)</f>
        <v>4830</v>
      </c>
      <c r="M28" s="202">
        <f>SUM(M8:M27)</f>
        <v>0</v>
      </c>
      <c r="N28" s="182"/>
      <c r="O28" s="201">
        <f>SUM(O8:O27)</f>
        <v>0</v>
      </c>
      <c r="P28" s="202">
        <f>SUM(P8:P27)</f>
        <v>0</v>
      </c>
      <c r="Q28" s="200"/>
      <c r="R28" s="201">
        <f>SUM(R8:R27)</f>
        <v>0</v>
      </c>
      <c r="S28" s="202">
        <f>SUM(S8:S27)</f>
        <v>0</v>
      </c>
    </row>
    <row r="29" spans="2:19" ht="16.5" customHeight="1">
      <c r="B29" s="455"/>
      <c r="C29" s="455"/>
      <c r="D29" s="455"/>
      <c r="E29" s="455"/>
      <c r="F29" s="455"/>
      <c r="G29" s="455"/>
      <c r="H29" s="455"/>
      <c r="I29" s="205"/>
      <c r="J29" s="205"/>
      <c r="K29" s="204"/>
      <c r="L29" s="205"/>
      <c r="M29" s="205"/>
      <c r="N29" s="204"/>
      <c r="O29" s="205"/>
      <c r="P29" s="205"/>
      <c r="Q29" s="207" t="s">
        <v>305</v>
      </c>
      <c r="R29" s="208">
        <f>SUM(C28,F28,I28,L28,O28,R28)</f>
        <v>38220</v>
      </c>
      <c r="S29" s="209">
        <f>SUM(D28,G28,J28,M28,P28,S28)</f>
        <v>0</v>
      </c>
    </row>
    <row r="30" spans="2:7" ht="12.75">
      <c r="B30" s="121" t="s">
        <v>378</v>
      </c>
      <c r="C30" s="204"/>
      <c r="D30" s="204"/>
      <c r="E30" s="204"/>
      <c r="F30" s="204"/>
      <c r="G30" s="204"/>
    </row>
    <row r="31" ht="12.75">
      <c r="B31" s="41"/>
    </row>
    <row r="32" ht="12.75">
      <c r="B32" s="41"/>
    </row>
    <row r="33" ht="12.75">
      <c r="B33" s="41"/>
    </row>
    <row r="34" ht="12.75">
      <c r="B34" s="41"/>
    </row>
  </sheetData>
  <sheetProtection sheet="1" objects="1" scenarios="1"/>
  <mergeCells count="5">
    <mergeCell ref="D3:E3"/>
    <mergeCell ref="F3:G3"/>
    <mergeCell ref="K6:M6"/>
    <mergeCell ref="H11:I11"/>
    <mergeCell ref="B29:H29"/>
  </mergeCells>
  <conditionalFormatting sqref="D8:D27 G8:G27 J8:J27 M8:M27 P8:P27 S8:S27">
    <cfRule type="cellIs" priority="1" dxfId="42" operator="greaterThan">
      <formula>C8</formula>
    </cfRule>
  </conditionalFormatting>
  <hyperlinks>
    <hyperlink ref="A1" location="最初に入力!A1" display="〇"/>
  </hyperlinks>
  <printOptions/>
  <pageMargins left="0.03937007874015748" right="0.03937007874015748" top="0.7480314960629921" bottom="0.7480314960629921" header="0.31496062992125984" footer="0.31496062992125984"/>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codeName="Sheet10">
    <pageSetUpPr fitToPage="1"/>
  </sheetPr>
  <dimension ref="A1:S38"/>
  <sheetViews>
    <sheetView showGridLines="0" showZeros="0" zoomScalePageLayoutView="0" workbookViewId="0" topLeftCell="A1">
      <selection activeCell="A1" sqref="A1"/>
    </sheetView>
  </sheetViews>
  <sheetFormatPr defaultColWidth="9.140625" defaultRowHeight="15"/>
  <cols>
    <col min="1" max="1" width="1.421875" style="464" customWidth="1"/>
    <col min="2" max="2" width="10.7109375" style="505" customWidth="1"/>
    <col min="3" max="4" width="6.421875" style="210" customWidth="1"/>
    <col min="5" max="5" width="10.7109375" style="505" customWidth="1"/>
    <col min="6" max="7" width="6.421875" style="210" customWidth="1"/>
    <col min="8" max="8" width="10.7109375" style="505" customWidth="1"/>
    <col min="9" max="10" width="6.421875" style="210" customWidth="1"/>
    <col min="11" max="11" width="10.7109375" style="505" customWidth="1"/>
    <col min="12" max="13" width="6.421875" style="210" customWidth="1"/>
    <col min="14" max="14" width="10.7109375" style="505" customWidth="1"/>
    <col min="15" max="16" width="6.421875" style="210" customWidth="1"/>
    <col min="17" max="17" width="10.7109375" style="505" customWidth="1"/>
    <col min="18" max="19" width="6.421875" style="210" customWidth="1"/>
    <col min="20" max="16384" width="8.8515625" style="464" customWidth="1"/>
  </cols>
  <sheetData>
    <row r="1" spans="1:19" ht="12.75">
      <c r="A1" s="159" t="s">
        <v>265</v>
      </c>
      <c r="C1" s="464"/>
      <c r="D1" s="464"/>
      <c r="F1" s="464"/>
      <c r="G1" s="464"/>
      <c r="I1" s="464"/>
      <c r="J1" s="464"/>
      <c r="L1" s="464"/>
      <c r="M1" s="464"/>
      <c r="O1" s="464"/>
      <c r="P1" s="464"/>
      <c r="R1" s="464"/>
      <c r="S1" s="212" t="str">
        <f>YEAR('最初に入力'!N1)&amp;"年"&amp;MONTH('最初に入力'!N1)&amp;"月"&amp;DAY('最初に入力'!N1)&amp;"日改定"</f>
        <v>2023年3月1日改定</v>
      </c>
    </row>
    <row r="2" spans="2:19" ht="12.75">
      <c r="B2" s="160" t="s">
        <v>266</v>
      </c>
      <c r="C2" s="161"/>
      <c r="D2" s="162" t="s">
        <v>267</v>
      </c>
      <c r="E2" s="163"/>
      <c r="F2" s="162" t="s">
        <v>268</v>
      </c>
      <c r="G2" s="161"/>
      <c r="H2" s="164" t="s">
        <v>269</v>
      </c>
      <c r="I2" s="162" t="s">
        <v>270</v>
      </c>
      <c r="J2" s="165"/>
      <c r="K2" s="163"/>
      <c r="L2" s="162" t="s">
        <v>271</v>
      </c>
      <c r="M2" s="165"/>
      <c r="N2" s="166"/>
      <c r="O2" s="161"/>
      <c r="P2" s="162" t="s">
        <v>272</v>
      </c>
      <c r="Q2" s="163"/>
      <c r="R2" s="167" t="s">
        <v>273</v>
      </c>
      <c r="S2" s="167" t="s">
        <v>274</v>
      </c>
    </row>
    <row r="3" spans="2:19" ht="29.25" customHeight="1">
      <c r="B3" s="168">
        <f>IF('最初に入力'!C2&lt;&gt;"",TEXT('最初に入力'!C2,"m月d日(aaa)"),"")</f>
      </c>
      <c r="C3" s="506"/>
      <c r="D3" s="447">
        <f>'最初に入力'!C5</f>
        <v>0</v>
      </c>
      <c r="E3" s="448"/>
      <c r="F3" s="447">
        <f>SUM(S16,S30)</f>
        <v>0</v>
      </c>
      <c r="G3" s="448"/>
      <c r="H3" s="169">
        <f>'最初に入力'!C6</f>
        <v>0</v>
      </c>
      <c r="I3" s="170">
        <f>'最初に入力'!C3</f>
        <v>0</v>
      </c>
      <c r="J3" s="171"/>
      <c r="K3" s="172"/>
      <c r="L3" s="170">
        <f>'最初に入力'!C4</f>
        <v>0</v>
      </c>
      <c r="M3" s="171"/>
      <c r="N3" s="173"/>
      <c r="O3" s="174"/>
      <c r="P3" s="170">
        <f>'最初に入力'!C7</f>
        <v>0</v>
      </c>
      <c r="Q3" s="172"/>
      <c r="R3" s="175">
        <f>'最初に入力'!C10</f>
        <v>0</v>
      </c>
      <c r="S3" s="507">
        <f>'最初に入力'!C11</f>
        <v>0</v>
      </c>
    </row>
    <row r="4" spans="3:19" ht="12.75">
      <c r="C4" s="464"/>
      <c r="D4" s="464"/>
      <c r="F4" s="464"/>
      <c r="G4" s="464"/>
      <c r="I4" s="464"/>
      <c r="J4" s="464"/>
      <c r="L4" s="464"/>
      <c r="M4" s="464"/>
      <c r="O4" s="464"/>
      <c r="P4" s="464"/>
      <c r="R4" s="116"/>
      <c r="S4" s="176">
        <f>'最初に入力'!F11</f>
        <v>0</v>
      </c>
    </row>
    <row r="5" spans="2:19" ht="12.75">
      <c r="B5" s="58" t="s">
        <v>563</v>
      </c>
      <c r="C5" s="464"/>
      <c r="D5" s="464"/>
      <c r="F5" s="464"/>
      <c r="G5" s="464"/>
      <c r="I5" s="464"/>
      <c r="J5" s="464"/>
      <c r="L5" s="464"/>
      <c r="M5" s="464"/>
      <c r="O5" s="464"/>
      <c r="P5" s="464"/>
      <c r="R5" s="464"/>
      <c r="S5" s="177" t="s">
        <v>379</v>
      </c>
    </row>
    <row r="6" spans="2:19" ht="12.75">
      <c r="B6" s="178" t="s">
        <v>503</v>
      </c>
      <c r="C6" s="179"/>
      <c r="D6" s="180"/>
      <c r="E6" s="181" t="s">
        <v>504</v>
      </c>
      <c r="F6" s="179"/>
      <c r="G6" s="180"/>
      <c r="H6" s="181" t="s">
        <v>505</v>
      </c>
      <c r="I6" s="179"/>
      <c r="J6" s="180"/>
      <c r="K6" s="449" t="s">
        <v>506</v>
      </c>
      <c r="L6" s="450"/>
      <c r="M6" s="451"/>
      <c r="N6" s="181"/>
      <c r="O6" s="179"/>
      <c r="P6" s="180"/>
      <c r="Q6" s="181"/>
      <c r="R6" s="179"/>
      <c r="S6" s="180"/>
    </row>
    <row r="7" spans="2:19" ht="12.75">
      <c r="B7" s="182" t="s">
        <v>277</v>
      </c>
      <c r="C7" s="183" t="s">
        <v>278</v>
      </c>
      <c r="D7" s="184" t="s">
        <v>279</v>
      </c>
      <c r="E7" s="182" t="s">
        <v>280</v>
      </c>
      <c r="F7" s="183" t="s">
        <v>278</v>
      </c>
      <c r="G7" s="184" t="s">
        <v>279</v>
      </c>
      <c r="H7" s="182" t="s">
        <v>280</v>
      </c>
      <c r="I7" s="183" t="s">
        <v>278</v>
      </c>
      <c r="J7" s="184" t="s">
        <v>279</v>
      </c>
      <c r="K7" s="182" t="s">
        <v>281</v>
      </c>
      <c r="L7" s="183" t="s">
        <v>278</v>
      </c>
      <c r="M7" s="184" t="s">
        <v>279</v>
      </c>
      <c r="N7" s="182" t="s">
        <v>281</v>
      </c>
      <c r="O7" s="183" t="s">
        <v>278</v>
      </c>
      <c r="P7" s="184" t="s">
        <v>279</v>
      </c>
      <c r="Q7" s="182" t="s">
        <v>281</v>
      </c>
      <c r="R7" s="183" t="s">
        <v>278</v>
      </c>
      <c r="S7" s="184" t="s">
        <v>279</v>
      </c>
    </row>
    <row r="8" spans="2:19" ht="12.75">
      <c r="B8" s="213"/>
      <c r="C8" s="186">
        <v>0</v>
      </c>
      <c r="D8" s="187"/>
      <c r="E8" s="185" t="s">
        <v>564</v>
      </c>
      <c r="F8" s="186">
        <v>1110</v>
      </c>
      <c r="G8" s="187"/>
      <c r="H8" s="185" t="s">
        <v>380</v>
      </c>
      <c r="I8" s="186">
        <v>1650</v>
      </c>
      <c r="J8" s="187"/>
      <c r="K8" s="185" t="s">
        <v>565</v>
      </c>
      <c r="L8" s="186">
        <v>480</v>
      </c>
      <c r="M8" s="187"/>
      <c r="N8" s="185"/>
      <c r="O8" s="186"/>
      <c r="P8" s="187"/>
      <c r="Q8" s="185"/>
      <c r="R8" s="186"/>
      <c r="S8" s="187"/>
    </row>
    <row r="9" spans="2:19" ht="12.75">
      <c r="B9" s="193"/>
      <c r="C9" s="189"/>
      <c r="D9" s="190"/>
      <c r="E9" s="188" t="s">
        <v>566</v>
      </c>
      <c r="F9" s="189">
        <v>1930</v>
      </c>
      <c r="G9" s="190"/>
      <c r="H9" s="188" t="s">
        <v>381</v>
      </c>
      <c r="I9" s="189">
        <v>1080</v>
      </c>
      <c r="J9" s="190"/>
      <c r="K9" s="188" t="s">
        <v>567</v>
      </c>
      <c r="L9" s="189">
        <v>890</v>
      </c>
      <c r="M9" s="190"/>
      <c r="N9" s="188"/>
      <c r="O9" s="189"/>
      <c r="P9" s="190"/>
      <c r="Q9" s="188"/>
      <c r="R9" s="189"/>
      <c r="S9" s="190"/>
    </row>
    <row r="10" spans="2:19" ht="12.75">
      <c r="B10" s="193"/>
      <c r="C10" s="194"/>
      <c r="D10" s="195"/>
      <c r="E10" s="193" t="s">
        <v>568</v>
      </c>
      <c r="F10" s="194">
        <v>970</v>
      </c>
      <c r="G10" s="195"/>
      <c r="H10" s="193" t="s">
        <v>569</v>
      </c>
      <c r="I10" s="194">
        <v>2030</v>
      </c>
      <c r="J10" s="195"/>
      <c r="K10" s="193"/>
      <c r="L10" s="194">
        <v>0</v>
      </c>
      <c r="M10" s="195"/>
      <c r="N10" s="193"/>
      <c r="O10" s="194"/>
      <c r="P10" s="195"/>
      <c r="Q10" s="193"/>
      <c r="R10" s="194"/>
      <c r="S10" s="195"/>
    </row>
    <row r="11" spans="2:19" ht="12.75">
      <c r="B11" s="193"/>
      <c r="C11" s="194"/>
      <c r="D11" s="195"/>
      <c r="E11" s="193"/>
      <c r="F11" s="194"/>
      <c r="G11" s="195"/>
      <c r="H11" s="193"/>
      <c r="I11" s="194"/>
      <c r="J11" s="195"/>
      <c r="K11" s="193"/>
      <c r="L11" s="194">
        <v>0</v>
      </c>
      <c r="M11" s="195"/>
      <c r="N11" s="193"/>
      <c r="O11" s="194"/>
      <c r="P11" s="195"/>
      <c r="Q11" s="193"/>
      <c r="R11" s="194"/>
      <c r="S11" s="195"/>
    </row>
    <row r="12" spans="2:19" ht="12.75">
      <c r="B12" s="193"/>
      <c r="C12" s="194">
        <v>0</v>
      </c>
      <c r="D12" s="195"/>
      <c r="E12" s="193" t="s">
        <v>570</v>
      </c>
      <c r="F12" s="194">
        <v>1710</v>
      </c>
      <c r="G12" s="195"/>
      <c r="H12" s="193" t="s">
        <v>571</v>
      </c>
      <c r="I12" s="194">
        <v>1950</v>
      </c>
      <c r="J12" s="195"/>
      <c r="K12" s="193"/>
      <c r="L12" s="194"/>
      <c r="M12" s="195"/>
      <c r="N12" s="193"/>
      <c r="O12" s="194"/>
      <c r="P12" s="195"/>
      <c r="Q12" s="193"/>
      <c r="R12" s="194"/>
      <c r="S12" s="195"/>
    </row>
    <row r="13" spans="2:19" ht="12.75">
      <c r="B13" s="193"/>
      <c r="C13" s="194"/>
      <c r="D13" s="195"/>
      <c r="E13" s="193"/>
      <c r="F13" s="194"/>
      <c r="G13" s="195"/>
      <c r="H13" s="193"/>
      <c r="I13" s="194"/>
      <c r="J13" s="195"/>
      <c r="K13" s="193"/>
      <c r="L13" s="194"/>
      <c r="M13" s="195"/>
      <c r="N13" s="193"/>
      <c r="O13" s="194"/>
      <c r="P13" s="195"/>
      <c r="Q13" s="193"/>
      <c r="R13" s="194"/>
      <c r="S13" s="195"/>
    </row>
    <row r="14" spans="2:19" ht="12.75">
      <c r="B14" s="197"/>
      <c r="C14" s="198"/>
      <c r="D14" s="199"/>
      <c r="E14" s="197"/>
      <c r="F14" s="198"/>
      <c r="G14" s="199"/>
      <c r="H14" s="197"/>
      <c r="I14" s="198"/>
      <c r="J14" s="199"/>
      <c r="K14" s="197"/>
      <c r="L14" s="198"/>
      <c r="M14" s="199"/>
      <c r="N14" s="197"/>
      <c r="O14" s="198"/>
      <c r="P14" s="199"/>
      <c r="Q14" s="197"/>
      <c r="R14" s="198"/>
      <c r="S14" s="199"/>
    </row>
    <row r="15" spans="2:19" ht="12.75">
      <c r="B15" s="200" t="s">
        <v>300</v>
      </c>
      <c r="C15" s="201">
        <f>SUM(C8:C14)</f>
        <v>0</v>
      </c>
      <c r="D15" s="202">
        <f>SUM(D8:D14)</f>
        <v>0</v>
      </c>
      <c r="E15" s="203" t="s">
        <v>301</v>
      </c>
      <c r="F15" s="201">
        <f>SUM(F8:F14)</f>
        <v>5720</v>
      </c>
      <c r="G15" s="202">
        <f>SUM(G8:G14)</f>
        <v>0</v>
      </c>
      <c r="H15" s="203" t="s">
        <v>302</v>
      </c>
      <c r="I15" s="201">
        <f>SUM(I8:I14)</f>
        <v>6710</v>
      </c>
      <c r="J15" s="202">
        <f>SUM(J8:J14)</f>
        <v>0</v>
      </c>
      <c r="K15" s="200" t="s">
        <v>303</v>
      </c>
      <c r="L15" s="201">
        <f>SUM(L8:L14)</f>
        <v>1370</v>
      </c>
      <c r="M15" s="202">
        <f>SUM(M8:M14)</f>
        <v>0</v>
      </c>
      <c r="N15" s="200"/>
      <c r="O15" s="201">
        <f>SUM(O8:O14)</f>
        <v>0</v>
      </c>
      <c r="P15" s="202">
        <f>SUM(P8:P14)</f>
        <v>0</v>
      </c>
      <c r="Q15" s="200"/>
      <c r="R15" s="201">
        <f>SUM(R8:R14)</f>
        <v>0</v>
      </c>
      <c r="S15" s="202">
        <f>SUM(S8:S14)</f>
        <v>0</v>
      </c>
    </row>
    <row r="16" spans="2:19" ht="12.75">
      <c r="B16" s="204"/>
      <c r="C16" s="205"/>
      <c r="D16" s="205"/>
      <c r="E16" s="206"/>
      <c r="F16" s="205"/>
      <c r="G16" s="205"/>
      <c r="H16" s="206"/>
      <c r="I16" s="205"/>
      <c r="J16" s="205"/>
      <c r="K16" s="204"/>
      <c r="L16" s="205"/>
      <c r="M16" s="205"/>
      <c r="N16" s="204"/>
      <c r="O16" s="205"/>
      <c r="P16" s="205"/>
      <c r="Q16" s="207" t="s">
        <v>305</v>
      </c>
      <c r="R16" s="208">
        <f>SUM(C15,F15,I15,L15,O15,R15)</f>
        <v>13800</v>
      </c>
      <c r="S16" s="209">
        <f>SUM(D15,G15,J15,M15,P15,S15)</f>
        <v>0</v>
      </c>
    </row>
    <row r="17" spans="2:19" ht="12.75">
      <c r="B17" s="204"/>
      <c r="C17" s="205"/>
      <c r="D17" s="205"/>
      <c r="E17" s="206"/>
      <c r="F17" s="205"/>
      <c r="G17" s="205"/>
      <c r="H17" s="206"/>
      <c r="I17" s="205"/>
      <c r="J17" s="205"/>
      <c r="K17" s="204"/>
      <c r="L17" s="205"/>
      <c r="M17" s="205"/>
      <c r="N17" s="204"/>
      <c r="O17" s="205"/>
      <c r="P17" s="205"/>
      <c r="Q17" s="228"/>
      <c r="R17" s="229"/>
      <c r="S17" s="229"/>
    </row>
    <row r="18" spans="2:19" ht="12.75">
      <c r="B18" s="30" t="s">
        <v>572</v>
      </c>
      <c r="K18" s="464"/>
      <c r="S18" s="177" t="s">
        <v>379</v>
      </c>
    </row>
    <row r="19" spans="2:19" ht="12.75">
      <c r="B19" s="178" t="s">
        <v>503</v>
      </c>
      <c r="C19" s="179"/>
      <c r="D19" s="180"/>
      <c r="E19" s="181" t="s">
        <v>504</v>
      </c>
      <c r="F19" s="179"/>
      <c r="G19" s="180"/>
      <c r="H19" s="181" t="s">
        <v>505</v>
      </c>
      <c r="I19" s="179"/>
      <c r="J19" s="180"/>
      <c r="K19" s="449" t="s">
        <v>506</v>
      </c>
      <c r="L19" s="450"/>
      <c r="M19" s="451"/>
      <c r="N19" s="181"/>
      <c r="O19" s="179"/>
      <c r="P19" s="180"/>
      <c r="Q19" s="181"/>
      <c r="R19" s="179"/>
      <c r="S19" s="180"/>
    </row>
    <row r="20" spans="2:19" ht="12.75">
      <c r="B20" s="182" t="s">
        <v>277</v>
      </c>
      <c r="C20" s="183" t="s">
        <v>278</v>
      </c>
      <c r="D20" s="184" t="s">
        <v>279</v>
      </c>
      <c r="E20" s="182" t="s">
        <v>280</v>
      </c>
      <c r="F20" s="183" t="s">
        <v>278</v>
      </c>
      <c r="G20" s="184" t="s">
        <v>279</v>
      </c>
      <c r="H20" s="182" t="s">
        <v>382</v>
      </c>
      <c r="I20" s="183" t="s">
        <v>278</v>
      </c>
      <c r="J20" s="184" t="s">
        <v>279</v>
      </c>
      <c r="K20" s="182" t="s">
        <v>281</v>
      </c>
      <c r="L20" s="183" t="s">
        <v>278</v>
      </c>
      <c r="M20" s="184" t="s">
        <v>279</v>
      </c>
      <c r="N20" s="182" t="s">
        <v>281</v>
      </c>
      <c r="O20" s="183" t="s">
        <v>278</v>
      </c>
      <c r="P20" s="184" t="s">
        <v>279</v>
      </c>
      <c r="Q20" s="182" t="s">
        <v>281</v>
      </c>
      <c r="R20" s="183" t="s">
        <v>278</v>
      </c>
      <c r="S20" s="184" t="s">
        <v>279</v>
      </c>
    </row>
    <row r="21" spans="2:19" ht="12.75">
      <c r="B21" s="213" t="s">
        <v>383</v>
      </c>
      <c r="C21" s="186">
        <v>1460</v>
      </c>
      <c r="D21" s="214"/>
      <c r="E21" s="215" t="s">
        <v>384</v>
      </c>
      <c r="F21" s="186">
        <v>750</v>
      </c>
      <c r="G21" s="214"/>
      <c r="H21" s="213" t="s">
        <v>385</v>
      </c>
      <c r="I21" s="186">
        <v>1200</v>
      </c>
      <c r="J21" s="214"/>
      <c r="K21" s="215" t="s">
        <v>573</v>
      </c>
      <c r="L21" s="186">
        <v>1180</v>
      </c>
      <c r="M21" s="214"/>
      <c r="N21" s="215"/>
      <c r="O21" s="186"/>
      <c r="P21" s="214"/>
      <c r="Q21" s="213"/>
      <c r="R21" s="186"/>
      <c r="S21" s="214"/>
    </row>
    <row r="22" spans="2:19" ht="12.75">
      <c r="B22" s="193"/>
      <c r="C22" s="194"/>
      <c r="D22" s="195"/>
      <c r="E22" s="216" t="s">
        <v>574</v>
      </c>
      <c r="F22" s="194">
        <v>1860</v>
      </c>
      <c r="G22" s="195"/>
      <c r="H22" s="193" t="s">
        <v>386</v>
      </c>
      <c r="I22" s="194">
        <v>1390</v>
      </c>
      <c r="J22" s="195"/>
      <c r="K22" s="216" t="s">
        <v>387</v>
      </c>
      <c r="L22" s="194">
        <v>570</v>
      </c>
      <c r="M22" s="195"/>
      <c r="N22" s="216"/>
      <c r="O22" s="194"/>
      <c r="P22" s="195"/>
      <c r="Q22" s="193"/>
      <c r="R22" s="194"/>
      <c r="S22" s="195"/>
    </row>
    <row r="23" spans="2:19" ht="12.75">
      <c r="B23" s="193"/>
      <c r="C23" s="194"/>
      <c r="D23" s="195"/>
      <c r="E23" s="216"/>
      <c r="F23" s="194"/>
      <c r="G23" s="195"/>
      <c r="H23" s="193"/>
      <c r="I23" s="194"/>
      <c r="J23" s="195"/>
      <c r="K23" s="216" t="s">
        <v>575</v>
      </c>
      <c r="L23" s="194">
        <v>640</v>
      </c>
      <c r="M23" s="195"/>
      <c r="N23" s="216"/>
      <c r="O23" s="194"/>
      <c r="P23" s="195"/>
      <c r="Q23" s="193"/>
      <c r="R23" s="194"/>
      <c r="S23" s="195"/>
    </row>
    <row r="24" spans="2:19" ht="12.75">
      <c r="B24" s="193"/>
      <c r="C24" s="194"/>
      <c r="D24" s="195"/>
      <c r="E24" s="216"/>
      <c r="F24" s="194"/>
      <c r="G24" s="195"/>
      <c r="I24" s="194">
        <v>0</v>
      </c>
      <c r="J24" s="195"/>
      <c r="K24" s="216" t="s">
        <v>576</v>
      </c>
      <c r="L24" s="194">
        <v>540</v>
      </c>
      <c r="M24" s="195"/>
      <c r="N24" s="216"/>
      <c r="O24" s="194"/>
      <c r="P24" s="195"/>
      <c r="Q24" s="193"/>
      <c r="R24" s="194"/>
      <c r="S24" s="195"/>
    </row>
    <row r="25" spans="2:19" ht="12.75">
      <c r="B25" s="193"/>
      <c r="C25" s="194"/>
      <c r="D25" s="195"/>
      <c r="E25" s="216" t="s">
        <v>577</v>
      </c>
      <c r="F25" s="194">
        <v>1140</v>
      </c>
      <c r="G25" s="195"/>
      <c r="H25" s="193" t="s">
        <v>578</v>
      </c>
      <c r="I25" s="194">
        <v>620</v>
      </c>
      <c r="J25" s="195"/>
      <c r="K25" s="216"/>
      <c r="L25" s="194"/>
      <c r="M25" s="195"/>
      <c r="N25" s="193"/>
      <c r="O25" s="194"/>
      <c r="P25" s="195"/>
      <c r="Q25" s="193"/>
      <c r="R25" s="194"/>
      <c r="S25" s="195"/>
    </row>
    <row r="26" spans="2:19" ht="12.75">
      <c r="B26" s="193" t="s">
        <v>579</v>
      </c>
      <c r="C26" s="194">
        <v>1070</v>
      </c>
      <c r="D26" s="195"/>
      <c r="E26" s="216"/>
      <c r="F26" s="194"/>
      <c r="G26" s="195"/>
      <c r="H26" s="193"/>
      <c r="I26" s="194">
        <v>0</v>
      </c>
      <c r="J26" s="195"/>
      <c r="K26" s="216"/>
      <c r="L26" s="194"/>
      <c r="M26" s="195"/>
      <c r="N26" s="193"/>
      <c r="O26" s="194"/>
      <c r="P26" s="195"/>
      <c r="Q26" s="193"/>
      <c r="R26" s="194"/>
      <c r="S26" s="195"/>
    </row>
    <row r="27" spans="2:19" ht="12.75">
      <c r="B27" s="193"/>
      <c r="C27" s="194"/>
      <c r="D27" s="195"/>
      <c r="E27" s="216"/>
      <c r="F27" s="194"/>
      <c r="G27" s="195"/>
      <c r="H27" s="193" t="s">
        <v>388</v>
      </c>
      <c r="I27" s="194">
        <v>900</v>
      </c>
      <c r="J27" s="195"/>
      <c r="K27" s="216"/>
      <c r="L27" s="194"/>
      <c r="M27" s="195"/>
      <c r="N27" s="193"/>
      <c r="O27" s="194"/>
      <c r="P27" s="195"/>
      <c r="Q27" s="193"/>
      <c r="R27" s="194"/>
      <c r="S27" s="195"/>
    </row>
    <row r="28" spans="2:19" ht="12.75">
      <c r="B28" s="217"/>
      <c r="C28" s="218"/>
      <c r="D28" s="219"/>
      <c r="E28" s="220"/>
      <c r="F28" s="218"/>
      <c r="G28" s="219"/>
      <c r="H28" s="217"/>
      <c r="I28" s="218"/>
      <c r="J28" s="219"/>
      <c r="K28" s="220"/>
      <c r="L28" s="218"/>
      <c r="M28" s="219"/>
      <c r="N28" s="217"/>
      <c r="O28" s="218"/>
      <c r="P28" s="219"/>
      <c r="Q28" s="217"/>
      <c r="R28" s="218"/>
      <c r="S28" s="219"/>
    </row>
    <row r="29" spans="2:19" ht="12.75">
      <c r="B29" s="200" t="s">
        <v>300</v>
      </c>
      <c r="C29" s="201">
        <f>SUM(C21:C28)</f>
        <v>2530</v>
      </c>
      <c r="D29" s="202">
        <f>SUM(D21:D28)</f>
        <v>0</v>
      </c>
      <c r="E29" s="203" t="s">
        <v>301</v>
      </c>
      <c r="F29" s="201">
        <f>SUM(F21:F28)</f>
        <v>3750</v>
      </c>
      <c r="G29" s="202">
        <f>SUM(G21:G28)</f>
        <v>0</v>
      </c>
      <c r="H29" s="203" t="s">
        <v>302</v>
      </c>
      <c r="I29" s="201">
        <f>SUM(I21:I28)</f>
        <v>4110</v>
      </c>
      <c r="J29" s="202">
        <f>SUM(J21:J28)</f>
        <v>0</v>
      </c>
      <c r="K29" s="200" t="s">
        <v>303</v>
      </c>
      <c r="L29" s="201">
        <f>SUM(L21:L28)</f>
        <v>2930</v>
      </c>
      <c r="M29" s="202">
        <f>SUM(M21:M28)</f>
        <v>0</v>
      </c>
      <c r="N29" s="200"/>
      <c r="O29" s="201">
        <f>SUM(O21:O28)</f>
        <v>0</v>
      </c>
      <c r="P29" s="202">
        <f>SUM(P21:P28)</f>
        <v>0</v>
      </c>
      <c r="Q29" s="200"/>
      <c r="R29" s="201">
        <f>SUM(R21:R28)</f>
        <v>0</v>
      </c>
      <c r="S29" s="202">
        <f>SUM(S21:S28)</f>
        <v>0</v>
      </c>
    </row>
    <row r="30" spans="2:19" ht="12.75">
      <c r="B30" s="456"/>
      <c r="C30" s="456"/>
      <c r="D30" s="456"/>
      <c r="E30" s="456"/>
      <c r="F30" s="456"/>
      <c r="G30" s="456"/>
      <c r="H30" s="456"/>
      <c r="I30" s="205"/>
      <c r="J30" s="205"/>
      <c r="K30" s="204"/>
      <c r="L30" s="205"/>
      <c r="M30" s="205"/>
      <c r="N30" s="204"/>
      <c r="O30" s="205"/>
      <c r="P30" s="205"/>
      <c r="Q30" s="207" t="s">
        <v>305</v>
      </c>
      <c r="R30" s="208">
        <f>SUM(C29,F29,I29,L29,O29,R29)</f>
        <v>13320</v>
      </c>
      <c r="S30" s="209">
        <f>SUM(D29,G29,J29,M29,P29,S29)</f>
        <v>0</v>
      </c>
    </row>
    <row r="31" ht="12.75">
      <c r="B31" s="467" t="s">
        <v>378</v>
      </c>
    </row>
    <row r="32" ht="12.75">
      <c r="B32" s="41"/>
    </row>
    <row r="33" ht="12.75">
      <c r="B33" s="41"/>
    </row>
    <row r="34" spans="2:9" ht="12.75">
      <c r="B34" s="211"/>
      <c r="C34" s="222"/>
      <c r="D34" s="222"/>
      <c r="E34" s="464"/>
      <c r="F34" s="222"/>
      <c r="G34" s="222"/>
      <c r="H34" s="464"/>
      <c r="I34" s="222"/>
    </row>
    <row r="35" spans="2:9" ht="12.75">
      <c r="B35" s="464"/>
      <c r="C35" s="222"/>
      <c r="D35" s="222"/>
      <c r="E35" s="464"/>
      <c r="F35" s="222"/>
      <c r="G35" s="222"/>
      <c r="H35" s="464"/>
      <c r="I35" s="222"/>
    </row>
    <row r="36" spans="3:9" ht="12.75">
      <c r="C36" s="222"/>
      <c r="D36" s="222"/>
      <c r="E36" s="464"/>
      <c r="F36" s="222"/>
      <c r="G36" s="222"/>
      <c r="H36" s="464"/>
      <c r="I36" s="222"/>
    </row>
    <row r="37" spans="2:9" ht="12.75">
      <c r="B37" s="464"/>
      <c r="C37" s="222"/>
      <c r="D37" s="222"/>
      <c r="E37" s="464"/>
      <c r="F37" s="222"/>
      <c r="G37" s="222"/>
      <c r="H37" s="464"/>
      <c r="I37" s="222"/>
    </row>
    <row r="38" spans="2:9" ht="12.75">
      <c r="B38" s="464"/>
      <c r="C38" s="222"/>
      <c r="D38" s="222"/>
      <c r="E38" s="464"/>
      <c r="F38" s="222"/>
      <c r="G38" s="222"/>
      <c r="H38" s="464"/>
      <c r="I38" s="222"/>
    </row>
  </sheetData>
  <sheetProtection sheet="1" objects="1" scenarios="1"/>
  <mergeCells count="5">
    <mergeCell ref="D3:E3"/>
    <mergeCell ref="F3:G3"/>
    <mergeCell ref="K6:M6"/>
    <mergeCell ref="K19:M19"/>
    <mergeCell ref="B30:H30"/>
  </mergeCells>
  <conditionalFormatting sqref="D8:D14 G8:G14 J8:J14 M8:M14 P8:P14 S8:S14 D21:D28 G21:G28 J21:J28 M21:M28 P21:P28 S21:S28">
    <cfRule type="cellIs" priority="1" dxfId="42" operator="greaterThan">
      <formula>C8</formula>
    </cfRule>
  </conditionalFormatting>
  <hyperlinks>
    <hyperlink ref="A1" location="最初に入力!A1" display="〇"/>
  </hyperlinks>
  <printOptions/>
  <pageMargins left="0.03937007874015748" right="0.03937007874015748" top="0.7480314960629921" bottom="0.7480314960629921" header="0.31496062992125984" footer="0.31496062992125984"/>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codeName="Sheet11">
    <pageSetUpPr fitToPage="1"/>
  </sheetPr>
  <dimension ref="A1:S46"/>
  <sheetViews>
    <sheetView showGridLines="0" showZeros="0" zoomScalePageLayoutView="0" workbookViewId="0" topLeftCell="A1">
      <selection activeCell="A1" sqref="A1"/>
    </sheetView>
  </sheetViews>
  <sheetFormatPr defaultColWidth="9.140625" defaultRowHeight="15"/>
  <cols>
    <col min="1" max="1" width="1.421875" style="464" customWidth="1"/>
    <col min="2" max="2" width="10.7109375" style="505" customWidth="1"/>
    <col min="3" max="4" width="6.421875" style="251" customWidth="1"/>
    <col min="5" max="5" width="10.7109375" style="505" customWidth="1"/>
    <col min="6" max="7" width="6.421875" style="251" customWidth="1"/>
    <col min="8" max="8" width="10.7109375" style="505" customWidth="1"/>
    <col min="9" max="10" width="6.421875" style="251" customWidth="1"/>
    <col min="11" max="11" width="10.7109375" style="505" customWidth="1"/>
    <col min="12" max="13" width="6.421875" style="251" customWidth="1"/>
    <col min="14" max="14" width="10.7109375" style="505" customWidth="1"/>
    <col min="15" max="16" width="6.421875" style="251" customWidth="1"/>
    <col min="17" max="17" width="10.7109375" style="505" customWidth="1"/>
    <col min="18" max="19" width="6.421875" style="251" customWidth="1"/>
    <col min="20" max="16384" width="8.8515625" style="464" customWidth="1"/>
  </cols>
  <sheetData>
    <row r="1" spans="1:19" ht="12.75">
      <c r="A1" s="159"/>
      <c r="C1" s="464"/>
      <c r="D1" s="464"/>
      <c r="F1" s="464"/>
      <c r="G1" s="464"/>
      <c r="I1" s="464"/>
      <c r="J1" s="464"/>
      <c r="L1" s="464"/>
      <c r="M1" s="464"/>
      <c r="O1" s="464"/>
      <c r="P1" s="464"/>
      <c r="R1" s="464"/>
      <c r="S1" s="212" t="str">
        <f>YEAR('最初に入力'!N1)&amp;"年"&amp;MONTH('最初に入力'!N1)&amp;"月"&amp;DAY('最初に入力'!N1)&amp;"日改定"</f>
        <v>2023年3月1日改定</v>
      </c>
    </row>
    <row r="2" spans="2:19" ht="12.75">
      <c r="B2" s="160" t="s">
        <v>266</v>
      </c>
      <c r="C2" s="161"/>
      <c r="D2" s="162" t="s">
        <v>267</v>
      </c>
      <c r="E2" s="163"/>
      <c r="F2" s="162" t="s">
        <v>268</v>
      </c>
      <c r="G2" s="161"/>
      <c r="H2" s="164" t="s">
        <v>269</v>
      </c>
      <c r="I2" s="162" t="s">
        <v>270</v>
      </c>
      <c r="J2" s="165"/>
      <c r="K2" s="163"/>
      <c r="L2" s="162" t="s">
        <v>271</v>
      </c>
      <c r="M2" s="165"/>
      <c r="N2" s="166"/>
      <c r="O2" s="161"/>
      <c r="P2" s="162" t="s">
        <v>272</v>
      </c>
      <c r="Q2" s="163"/>
      <c r="R2" s="167" t="s">
        <v>273</v>
      </c>
      <c r="S2" s="167" t="s">
        <v>274</v>
      </c>
    </row>
    <row r="3" spans="2:19" ht="29.25" customHeight="1">
      <c r="B3" s="168">
        <f>IF('最初に入力'!C2&lt;&gt;"",TEXT('最初に入力'!C2,"m月d日(aaa)"),"")</f>
      </c>
      <c r="C3" s="506"/>
      <c r="D3" s="447">
        <f>'最初に入力'!C5</f>
        <v>0</v>
      </c>
      <c r="E3" s="448"/>
      <c r="F3" s="447">
        <f>S40</f>
        <v>0</v>
      </c>
      <c r="G3" s="448"/>
      <c r="H3" s="169">
        <f>'最初に入力'!C6</f>
        <v>0</v>
      </c>
      <c r="I3" s="170">
        <f>'最初に入力'!C3</f>
        <v>0</v>
      </c>
      <c r="J3" s="171"/>
      <c r="K3" s="172"/>
      <c r="L3" s="170">
        <f>'最初に入力'!C4</f>
        <v>0</v>
      </c>
      <c r="M3" s="171"/>
      <c r="N3" s="173"/>
      <c r="O3" s="174"/>
      <c r="P3" s="170">
        <f>'最初に入力'!C7</f>
        <v>0</v>
      </c>
      <c r="Q3" s="172"/>
      <c r="R3" s="175">
        <f>'最初に入力'!C10</f>
        <v>0</v>
      </c>
      <c r="S3" s="507">
        <f>'最初に入力'!C11</f>
        <v>0</v>
      </c>
    </row>
    <row r="4" spans="3:19" ht="12.75">
      <c r="C4" s="464"/>
      <c r="D4" s="464"/>
      <c r="F4" s="464"/>
      <c r="G4" s="464"/>
      <c r="I4" s="464"/>
      <c r="J4" s="464"/>
      <c r="L4" s="464"/>
      <c r="M4" s="464"/>
      <c r="O4" s="464"/>
      <c r="P4" s="464"/>
      <c r="R4" s="116"/>
      <c r="S4" s="176">
        <f>'最初に入力'!F11</f>
        <v>0</v>
      </c>
    </row>
    <row r="5" spans="2:19" ht="12.75">
      <c r="B5" s="30" t="s">
        <v>580</v>
      </c>
      <c r="C5" s="464"/>
      <c r="D5" s="464"/>
      <c r="F5" s="464"/>
      <c r="G5" s="464"/>
      <c r="I5" s="464"/>
      <c r="J5" s="464"/>
      <c r="L5" s="464"/>
      <c r="M5" s="464"/>
      <c r="O5" s="464"/>
      <c r="P5" s="464"/>
      <c r="R5" s="464"/>
      <c r="S5" s="177" t="s">
        <v>379</v>
      </c>
    </row>
    <row r="6" spans="2:19" ht="12.75">
      <c r="B6" s="178" t="s">
        <v>503</v>
      </c>
      <c r="C6" s="179"/>
      <c r="D6" s="180"/>
      <c r="E6" s="181" t="s">
        <v>504</v>
      </c>
      <c r="F6" s="179"/>
      <c r="G6" s="180"/>
      <c r="H6" s="181" t="s">
        <v>505</v>
      </c>
      <c r="I6" s="179"/>
      <c r="J6" s="180"/>
      <c r="K6" s="449" t="s">
        <v>506</v>
      </c>
      <c r="L6" s="450"/>
      <c r="M6" s="451"/>
      <c r="N6" s="181"/>
      <c r="O6" s="179"/>
      <c r="P6" s="180"/>
      <c r="Q6" s="181"/>
      <c r="R6" s="179"/>
      <c r="S6" s="180"/>
    </row>
    <row r="7" spans="2:19" ht="12.75">
      <c r="B7" s="182" t="s">
        <v>308</v>
      </c>
      <c r="C7" s="183" t="s">
        <v>278</v>
      </c>
      <c r="D7" s="184" t="s">
        <v>279</v>
      </c>
      <c r="E7" s="182" t="s">
        <v>280</v>
      </c>
      <c r="F7" s="183" t="s">
        <v>278</v>
      </c>
      <c r="G7" s="184" t="s">
        <v>279</v>
      </c>
      <c r="H7" s="182" t="s">
        <v>280</v>
      </c>
      <c r="I7" s="183" t="s">
        <v>278</v>
      </c>
      <c r="J7" s="184" t="s">
        <v>279</v>
      </c>
      <c r="K7" s="182" t="s">
        <v>281</v>
      </c>
      <c r="L7" s="183" t="s">
        <v>278</v>
      </c>
      <c r="M7" s="184" t="s">
        <v>279</v>
      </c>
      <c r="N7" s="182" t="s">
        <v>281</v>
      </c>
      <c r="O7" s="183" t="s">
        <v>278</v>
      </c>
      <c r="P7" s="184" t="s">
        <v>279</v>
      </c>
      <c r="Q7" s="182" t="s">
        <v>281</v>
      </c>
      <c r="R7" s="183" t="s">
        <v>278</v>
      </c>
      <c r="S7" s="184" t="s">
        <v>279</v>
      </c>
    </row>
    <row r="8" spans="2:19" ht="12.75">
      <c r="B8" s="185"/>
      <c r="C8" s="242">
        <v>0</v>
      </c>
      <c r="D8" s="187"/>
      <c r="E8" s="243" t="s">
        <v>581</v>
      </c>
      <c r="F8" s="242">
        <v>990</v>
      </c>
      <c r="G8" s="187"/>
      <c r="H8" s="185" t="s">
        <v>389</v>
      </c>
      <c r="I8" s="242">
        <v>3170</v>
      </c>
      <c r="J8" s="187"/>
      <c r="K8" s="185" t="s">
        <v>582</v>
      </c>
      <c r="L8" s="242">
        <v>840</v>
      </c>
      <c r="M8" s="187"/>
      <c r="N8" s="185"/>
      <c r="O8" s="242"/>
      <c r="P8" s="187"/>
      <c r="Q8" s="185"/>
      <c r="R8" s="242"/>
      <c r="S8" s="187"/>
    </row>
    <row r="9" spans="2:19" ht="12.75">
      <c r="B9" s="188"/>
      <c r="C9" s="244"/>
      <c r="D9" s="190"/>
      <c r="E9" s="188" t="s">
        <v>583</v>
      </c>
      <c r="F9" s="244">
        <v>850</v>
      </c>
      <c r="G9" s="190"/>
      <c r="H9" s="188"/>
      <c r="I9" s="244"/>
      <c r="J9" s="190"/>
      <c r="K9" s="188" t="s">
        <v>584</v>
      </c>
      <c r="L9" s="244">
        <v>1320</v>
      </c>
      <c r="M9" s="190"/>
      <c r="N9" s="188"/>
      <c r="O9" s="244"/>
      <c r="P9" s="190"/>
      <c r="Q9" s="188"/>
      <c r="R9" s="244"/>
      <c r="S9" s="190"/>
    </row>
    <row r="10" spans="2:19" ht="12.75">
      <c r="B10" s="188"/>
      <c r="C10" s="244">
        <v>0</v>
      </c>
      <c r="D10" s="190"/>
      <c r="E10" s="188" t="s">
        <v>585</v>
      </c>
      <c r="F10" s="244">
        <v>3440</v>
      </c>
      <c r="G10" s="190"/>
      <c r="H10" s="188"/>
      <c r="I10" s="244"/>
      <c r="J10" s="190"/>
      <c r="K10" s="188"/>
      <c r="L10" s="244"/>
      <c r="M10" s="190"/>
      <c r="N10" s="188"/>
      <c r="O10" s="244"/>
      <c r="P10" s="190"/>
      <c r="Q10" s="188"/>
      <c r="R10" s="244"/>
      <c r="S10" s="190"/>
    </row>
    <row r="11" spans="2:19" ht="12.75">
      <c r="B11" s="188"/>
      <c r="C11" s="244"/>
      <c r="D11" s="190"/>
      <c r="E11" s="188"/>
      <c r="F11" s="244"/>
      <c r="G11" s="190"/>
      <c r="H11" s="188"/>
      <c r="I11" s="244"/>
      <c r="J11" s="190"/>
      <c r="K11" s="188"/>
      <c r="L11" s="244"/>
      <c r="M11" s="190"/>
      <c r="N11" s="188"/>
      <c r="O11" s="244"/>
      <c r="P11" s="190"/>
      <c r="Q11" s="188"/>
      <c r="R11" s="244"/>
      <c r="S11" s="190"/>
    </row>
    <row r="12" spans="2:19" ht="12.75">
      <c r="B12" s="188"/>
      <c r="C12" s="244"/>
      <c r="D12" s="190"/>
      <c r="E12" s="188" t="s">
        <v>586</v>
      </c>
      <c r="F12" s="244">
        <v>2830</v>
      </c>
      <c r="G12" s="190"/>
      <c r="H12" s="188" t="s">
        <v>390</v>
      </c>
      <c r="I12" s="244">
        <v>1990</v>
      </c>
      <c r="J12" s="190"/>
      <c r="K12" s="188" t="s">
        <v>587</v>
      </c>
      <c r="L12" s="244">
        <v>1380</v>
      </c>
      <c r="M12" s="190"/>
      <c r="N12" s="188"/>
      <c r="O12" s="244"/>
      <c r="P12" s="190"/>
      <c r="Q12" s="188"/>
      <c r="R12" s="244"/>
      <c r="S12" s="190"/>
    </row>
    <row r="13" spans="2:19" ht="12.75">
      <c r="B13" s="188"/>
      <c r="C13" s="244">
        <v>0</v>
      </c>
      <c r="D13" s="190"/>
      <c r="E13" s="188" t="s">
        <v>588</v>
      </c>
      <c r="F13" s="244">
        <v>3510</v>
      </c>
      <c r="G13" s="190"/>
      <c r="H13" s="188" t="s">
        <v>391</v>
      </c>
      <c r="I13" s="244">
        <v>1830</v>
      </c>
      <c r="J13" s="190"/>
      <c r="K13" s="188" t="s">
        <v>589</v>
      </c>
      <c r="L13" s="244">
        <v>1370</v>
      </c>
      <c r="M13" s="190"/>
      <c r="N13" s="188"/>
      <c r="O13" s="244"/>
      <c r="P13" s="190"/>
      <c r="Q13" s="188"/>
      <c r="R13" s="244"/>
      <c r="S13" s="190"/>
    </row>
    <row r="14" spans="2:19" ht="12.75">
      <c r="B14" s="188"/>
      <c r="C14" s="244"/>
      <c r="D14" s="190"/>
      <c r="E14" s="188"/>
      <c r="F14" s="244"/>
      <c r="G14" s="190"/>
      <c r="H14" s="188" t="s">
        <v>392</v>
      </c>
      <c r="I14" s="244">
        <v>1500</v>
      </c>
      <c r="J14" s="190"/>
      <c r="K14" s="188" t="s">
        <v>590</v>
      </c>
      <c r="L14" s="244">
        <v>760</v>
      </c>
      <c r="M14" s="190"/>
      <c r="N14" s="188"/>
      <c r="O14" s="244"/>
      <c r="P14" s="190"/>
      <c r="Q14" s="188"/>
      <c r="R14" s="244"/>
      <c r="S14" s="190"/>
    </row>
    <row r="15" spans="2:19" ht="12.75">
      <c r="B15" s="188"/>
      <c r="C15" s="244"/>
      <c r="D15" s="190"/>
      <c r="E15" s="188"/>
      <c r="F15" s="244"/>
      <c r="G15" s="190"/>
      <c r="H15" s="188"/>
      <c r="I15" s="244"/>
      <c r="J15" s="190"/>
      <c r="K15" s="188"/>
      <c r="L15" s="244"/>
      <c r="M15" s="190"/>
      <c r="N15" s="188"/>
      <c r="O15" s="244"/>
      <c r="P15" s="190"/>
      <c r="Q15" s="188"/>
      <c r="R15" s="244"/>
      <c r="S15" s="190"/>
    </row>
    <row r="16" spans="2:19" ht="12.75">
      <c r="B16" s="188"/>
      <c r="C16" s="244">
        <v>0</v>
      </c>
      <c r="D16" s="190"/>
      <c r="E16" s="188"/>
      <c r="F16" s="244"/>
      <c r="G16" s="190"/>
      <c r="H16" s="188"/>
      <c r="I16" s="244"/>
      <c r="J16" s="190"/>
      <c r="K16" s="188" t="s">
        <v>591</v>
      </c>
      <c r="L16" s="244">
        <v>790</v>
      </c>
      <c r="M16" s="190"/>
      <c r="N16" s="188"/>
      <c r="O16" s="244"/>
      <c r="P16" s="190"/>
      <c r="Q16" s="188"/>
      <c r="R16" s="244"/>
      <c r="S16" s="190"/>
    </row>
    <row r="17" spans="2:19" ht="12.75">
      <c r="B17" s="188"/>
      <c r="C17" s="244"/>
      <c r="D17" s="190"/>
      <c r="E17" s="188" t="s">
        <v>592</v>
      </c>
      <c r="F17" s="244">
        <v>1240</v>
      </c>
      <c r="G17" s="190"/>
      <c r="H17" s="188" t="s">
        <v>393</v>
      </c>
      <c r="I17" s="244">
        <v>1150</v>
      </c>
      <c r="J17" s="190"/>
      <c r="K17" s="188" t="s">
        <v>593</v>
      </c>
      <c r="L17" s="244">
        <v>850</v>
      </c>
      <c r="M17" s="190"/>
      <c r="N17" s="188"/>
      <c r="O17" s="244"/>
      <c r="P17" s="190"/>
      <c r="Q17" s="188"/>
      <c r="R17" s="244"/>
      <c r="S17" s="190"/>
    </row>
    <row r="18" spans="2:19" ht="12.75">
      <c r="B18" s="188"/>
      <c r="C18" s="244"/>
      <c r="D18" s="190"/>
      <c r="E18" s="188"/>
      <c r="F18" s="244"/>
      <c r="G18" s="190"/>
      <c r="H18" s="188" t="s">
        <v>394</v>
      </c>
      <c r="I18" s="244"/>
      <c r="J18" s="190"/>
      <c r="K18" s="188"/>
      <c r="L18" s="244">
        <v>0</v>
      </c>
      <c r="M18" s="190"/>
      <c r="N18" s="188"/>
      <c r="O18" s="244"/>
      <c r="P18" s="190"/>
      <c r="Q18" s="188"/>
      <c r="R18" s="244"/>
      <c r="S18" s="190"/>
    </row>
    <row r="19" spans="2:19" ht="12.75">
      <c r="B19" s="188"/>
      <c r="C19" s="244"/>
      <c r="D19" s="190"/>
      <c r="E19" s="188"/>
      <c r="F19" s="244"/>
      <c r="G19" s="190"/>
      <c r="H19" s="188"/>
      <c r="I19" s="244"/>
      <c r="J19" s="190"/>
      <c r="K19" s="188" t="s">
        <v>594</v>
      </c>
      <c r="L19" s="244">
        <v>70</v>
      </c>
      <c r="M19" s="190"/>
      <c r="N19" s="188"/>
      <c r="O19" s="244"/>
      <c r="P19" s="190"/>
      <c r="Q19" s="188"/>
      <c r="R19" s="244"/>
      <c r="S19" s="190"/>
    </row>
    <row r="20" spans="2:19" ht="12.75">
      <c r="B20" s="188"/>
      <c r="C20" s="244"/>
      <c r="D20" s="190"/>
      <c r="E20" s="188"/>
      <c r="F20" s="244"/>
      <c r="G20" s="190"/>
      <c r="H20" s="188" t="s">
        <v>395</v>
      </c>
      <c r="I20" s="244">
        <v>650</v>
      </c>
      <c r="J20" s="190"/>
      <c r="K20" s="188"/>
      <c r="L20" s="244"/>
      <c r="M20" s="190"/>
      <c r="N20" s="188"/>
      <c r="O20" s="244"/>
      <c r="P20" s="190"/>
      <c r="Q20" s="188"/>
      <c r="R20" s="244"/>
      <c r="S20" s="190"/>
    </row>
    <row r="21" spans="2:19" ht="12.75">
      <c r="B21" s="188"/>
      <c r="C21" s="244"/>
      <c r="D21" s="190"/>
      <c r="E21" s="188"/>
      <c r="F21" s="244"/>
      <c r="G21" s="190"/>
      <c r="H21" s="188"/>
      <c r="I21" s="244"/>
      <c r="J21" s="190"/>
      <c r="K21" s="188"/>
      <c r="L21" s="244">
        <v>0</v>
      </c>
      <c r="M21" s="190"/>
      <c r="N21" s="188"/>
      <c r="O21" s="244"/>
      <c r="P21" s="190"/>
      <c r="Q21" s="188"/>
      <c r="R21" s="244"/>
      <c r="S21" s="190"/>
    </row>
    <row r="22" spans="2:19" ht="12.75">
      <c r="B22" s="188"/>
      <c r="C22" s="244"/>
      <c r="D22" s="190"/>
      <c r="E22" s="188"/>
      <c r="F22" s="244"/>
      <c r="G22" s="190"/>
      <c r="H22" s="188" t="s">
        <v>595</v>
      </c>
      <c r="I22" s="244">
        <v>260</v>
      </c>
      <c r="J22" s="190"/>
      <c r="K22" s="188" t="s">
        <v>596</v>
      </c>
      <c r="L22" s="244">
        <v>750</v>
      </c>
      <c r="M22" s="190"/>
      <c r="N22" s="188"/>
      <c r="O22" s="244"/>
      <c r="P22" s="190"/>
      <c r="Q22" s="188"/>
      <c r="R22" s="244"/>
      <c r="S22" s="190"/>
    </row>
    <row r="23" spans="2:19" ht="12.75">
      <c r="B23" s="188"/>
      <c r="C23" s="244"/>
      <c r="D23" s="190"/>
      <c r="E23" s="188"/>
      <c r="F23" s="244"/>
      <c r="G23" s="190"/>
      <c r="H23" s="188" t="s">
        <v>597</v>
      </c>
      <c r="I23" s="244">
        <v>310</v>
      </c>
      <c r="J23" s="190"/>
      <c r="K23" s="188"/>
      <c r="L23" s="244"/>
      <c r="M23" s="190"/>
      <c r="N23" s="188"/>
      <c r="O23" s="244"/>
      <c r="P23" s="190"/>
      <c r="Q23" s="188"/>
      <c r="R23" s="244"/>
      <c r="S23" s="190"/>
    </row>
    <row r="24" spans="2:19" ht="12.75">
      <c r="B24" s="188"/>
      <c r="C24" s="244">
        <v>0</v>
      </c>
      <c r="D24" s="190"/>
      <c r="E24" s="188" t="s">
        <v>598</v>
      </c>
      <c r="F24" s="244">
        <v>2140</v>
      </c>
      <c r="G24" s="190"/>
      <c r="H24" s="188" t="s">
        <v>396</v>
      </c>
      <c r="I24" s="244">
        <v>1970</v>
      </c>
      <c r="J24" s="190"/>
      <c r="K24" s="188" t="s">
        <v>599</v>
      </c>
      <c r="L24" s="244">
        <v>1590</v>
      </c>
      <c r="M24" s="190"/>
      <c r="N24" s="188"/>
      <c r="O24" s="244"/>
      <c r="P24" s="190"/>
      <c r="Q24" s="188"/>
      <c r="R24" s="244"/>
      <c r="S24" s="190"/>
    </row>
    <row r="25" spans="2:19" ht="12.75">
      <c r="B25" s="188"/>
      <c r="C25" s="244"/>
      <c r="D25" s="190"/>
      <c r="E25" s="188"/>
      <c r="F25" s="244"/>
      <c r="G25" s="190"/>
      <c r="H25" s="188" t="s">
        <v>600</v>
      </c>
      <c r="I25" s="244">
        <v>1780</v>
      </c>
      <c r="J25" s="190"/>
      <c r="K25" s="188" t="s">
        <v>601</v>
      </c>
      <c r="L25" s="244">
        <v>2040</v>
      </c>
      <c r="M25" s="190"/>
      <c r="N25" s="188"/>
      <c r="O25" s="244"/>
      <c r="P25" s="190"/>
      <c r="Q25" s="188"/>
      <c r="R25" s="244"/>
      <c r="S25" s="190"/>
    </row>
    <row r="26" spans="2:19" ht="12.75">
      <c r="B26" s="188"/>
      <c r="C26" s="244"/>
      <c r="D26" s="190"/>
      <c r="E26" s="193"/>
      <c r="F26" s="216"/>
      <c r="G26" s="190"/>
      <c r="H26" s="193"/>
      <c r="I26" s="216"/>
      <c r="J26" s="190"/>
      <c r="K26" s="188"/>
      <c r="L26" s="244"/>
      <c r="M26" s="190"/>
      <c r="N26" s="188"/>
      <c r="O26" s="244"/>
      <c r="P26" s="190"/>
      <c r="Q26" s="188"/>
      <c r="R26" s="244"/>
      <c r="S26" s="190"/>
    </row>
    <row r="27" spans="2:19" ht="12.75">
      <c r="B27" s="188"/>
      <c r="C27" s="244"/>
      <c r="D27" s="190"/>
      <c r="E27" s="188" t="s">
        <v>397</v>
      </c>
      <c r="F27" s="244">
        <v>2020</v>
      </c>
      <c r="G27" s="190"/>
      <c r="H27" s="188"/>
      <c r="I27" s="244"/>
      <c r="J27" s="190"/>
      <c r="K27" s="188" t="s">
        <v>602</v>
      </c>
      <c r="L27" s="244"/>
      <c r="M27" s="190"/>
      <c r="N27" s="188"/>
      <c r="O27" s="244"/>
      <c r="P27" s="190"/>
      <c r="Q27" s="188"/>
      <c r="R27" s="244"/>
      <c r="S27" s="190"/>
    </row>
    <row r="28" spans="2:19" ht="12.75">
      <c r="B28" s="188"/>
      <c r="C28" s="244"/>
      <c r="D28" s="190"/>
      <c r="E28" s="188" t="s">
        <v>603</v>
      </c>
      <c r="F28" s="245">
        <v>430</v>
      </c>
      <c r="G28" s="190"/>
      <c r="H28" s="188" t="s">
        <v>398</v>
      </c>
      <c r="I28" s="244">
        <v>1160</v>
      </c>
      <c r="J28" s="190"/>
      <c r="K28" s="188" t="s">
        <v>604</v>
      </c>
      <c r="L28" s="244">
        <v>750</v>
      </c>
      <c r="M28" s="190"/>
      <c r="N28" s="188"/>
      <c r="O28" s="244"/>
      <c r="P28" s="190"/>
      <c r="Q28" s="188"/>
      <c r="R28" s="244"/>
      <c r="S28" s="190"/>
    </row>
    <row r="29" spans="2:19" ht="12.75">
      <c r="B29" s="188"/>
      <c r="C29" s="244"/>
      <c r="D29" s="190"/>
      <c r="E29" s="188"/>
      <c r="F29" s="244"/>
      <c r="G29" s="190"/>
      <c r="H29" s="188"/>
      <c r="I29" s="244"/>
      <c r="J29" s="190"/>
      <c r="K29" s="188"/>
      <c r="L29" s="244"/>
      <c r="M29" s="190"/>
      <c r="N29" s="188"/>
      <c r="O29" s="244"/>
      <c r="P29" s="190"/>
      <c r="Q29" s="188"/>
      <c r="R29" s="244"/>
      <c r="S29" s="190"/>
    </row>
    <row r="30" spans="2:19" ht="12.75">
      <c r="B30" s="188"/>
      <c r="C30" s="246"/>
      <c r="D30" s="190"/>
      <c r="E30" s="188"/>
      <c r="F30" s="244"/>
      <c r="G30" s="190"/>
      <c r="H30" s="188"/>
      <c r="I30" s="244"/>
      <c r="J30" s="190"/>
      <c r="K30" s="188" t="s">
        <v>605</v>
      </c>
      <c r="L30" s="244">
        <v>50</v>
      </c>
      <c r="M30" s="190"/>
      <c r="N30" s="188"/>
      <c r="O30" s="244"/>
      <c r="P30" s="190"/>
      <c r="Q30" s="188"/>
      <c r="R30" s="244"/>
      <c r="S30" s="190"/>
    </row>
    <row r="31" spans="2:19" ht="12.75">
      <c r="B31" s="193"/>
      <c r="C31" s="245"/>
      <c r="D31" s="195"/>
      <c r="E31" s="193"/>
      <c r="F31" s="245">
        <v>0</v>
      </c>
      <c r="G31" s="195"/>
      <c r="H31" s="193"/>
      <c r="I31" s="245">
        <v>0</v>
      </c>
      <c r="J31" s="195"/>
      <c r="K31" s="193" t="s">
        <v>399</v>
      </c>
      <c r="L31" s="245">
        <v>730</v>
      </c>
      <c r="M31" s="195"/>
      <c r="N31" s="193"/>
      <c r="O31" s="245"/>
      <c r="P31" s="195"/>
      <c r="Q31" s="193"/>
      <c r="R31" s="245"/>
      <c r="S31" s="195"/>
    </row>
    <row r="32" spans="2:19" ht="12.75">
      <c r="B32" s="193"/>
      <c r="C32" s="245"/>
      <c r="D32" s="195"/>
      <c r="E32" s="193"/>
      <c r="F32" s="245"/>
      <c r="G32" s="195"/>
      <c r="H32" s="193"/>
      <c r="I32" s="245"/>
      <c r="J32" s="195"/>
      <c r="K32" s="193" t="s">
        <v>400</v>
      </c>
      <c r="L32" s="245">
        <v>40</v>
      </c>
      <c r="M32" s="195"/>
      <c r="N32" s="193"/>
      <c r="O32" s="245"/>
      <c r="P32" s="195"/>
      <c r="Q32" s="188"/>
      <c r="R32" s="244"/>
      <c r="S32" s="190"/>
    </row>
    <row r="33" spans="2:19" ht="12.75">
      <c r="B33" s="193"/>
      <c r="C33" s="245"/>
      <c r="D33" s="195"/>
      <c r="E33" s="193"/>
      <c r="F33" s="245">
        <v>0</v>
      </c>
      <c r="G33" s="195"/>
      <c r="H33" s="193" t="s">
        <v>401</v>
      </c>
      <c r="I33" s="245">
        <v>140</v>
      </c>
      <c r="J33" s="195"/>
      <c r="K33" s="193"/>
      <c r="L33" s="245">
        <v>0</v>
      </c>
      <c r="M33" s="195"/>
      <c r="N33" s="193"/>
      <c r="O33" s="245"/>
      <c r="P33" s="195"/>
      <c r="Q33" s="193"/>
      <c r="R33" s="245"/>
      <c r="S33" s="195"/>
    </row>
    <row r="34" spans="2:19" ht="12.75">
      <c r="B34" s="193" t="s">
        <v>402</v>
      </c>
      <c r="C34" s="245">
        <v>110</v>
      </c>
      <c r="D34" s="195"/>
      <c r="E34" s="193"/>
      <c r="F34" s="245"/>
      <c r="G34" s="195"/>
      <c r="H34" s="193"/>
      <c r="I34" s="245"/>
      <c r="J34" s="195"/>
      <c r="K34" s="193"/>
      <c r="L34" s="245"/>
      <c r="M34" s="195"/>
      <c r="N34" s="193"/>
      <c r="O34" s="245"/>
      <c r="P34" s="195"/>
      <c r="Q34" s="193"/>
      <c r="R34" s="245"/>
      <c r="S34" s="195"/>
    </row>
    <row r="35" spans="2:19" ht="12.75">
      <c r="B35" s="193" t="s">
        <v>403</v>
      </c>
      <c r="C35" s="245">
        <v>110</v>
      </c>
      <c r="D35" s="195"/>
      <c r="E35" s="193"/>
      <c r="F35" s="245"/>
      <c r="G35" s="195"/>
      <c r="H35" s="193" t="s">
        <v>404</v>
      </c>
      <c r="I35" s="245">
        <v>130</v>
      </c>
      <c r="J35" s="195"/>
      <c r="K35" s="193"/>
      <c r="L35" s="245"/>
      <c r="M35" s="195"/>
      <c r="N35" s="193"/>
      <c r="O35" s="245"/>
      <c r="P35" s="195"/>
      <c r="Q35" s="193"/>
      <c r="R35" s="245"/>
      <c r="S35" s="195"/>
    </row>
    <row r="36" spans="2:19" ht="12.75">
      <c r="B36" s="193" t="s">
        <v>405</v>
      </c>
      <c r="C36" s="245">
        <v>150</v>
      </c>
      <c r="D36" s="195"/>
      <c r="E36" s="193"/>
      <c r="F36" s="245"/>
      <c r="G36" s="195"/>
      <c r="H36" s="193"/>
      <c r="I36" s="245"/>
      <c r="J36" s="195"/>
      <c r="K36" s="193"/>
      <c r="L36" s="245"/>
      <c r="M36" s="195"/>
      <c r="N36" s="193"/>
      <c r="O36" s="245"/>
      <c r="P36" s="195"/>
      <c r="Q36" s="193"/>
      <c r="R36" s="245"/>
      <c r="S36" s="195"/>
    </row>
    <row r="37" spans="2:19" ht="12.75">
      <c r="B37" s="193" t="s">
        <v>406</v>
      </c>
      <c r="C37" s="245">
        <v>430</v>
      </c>
      <c r="D37" s="195"/>
      <c r="E37" s="193"/>
      <c r="F37" s="245"/>
      <c r="G37" s="195"/>
      <c r="H37" s="193"/>
      <c r="I37" s="245"/>
      <c r="J37" s="195"/>
      <c r="K37" s="193"/>
      <c r="L37" s="245"/>
      <c r="M37" s="195"/>
      <c r="N37" s="193"/>
      <c r="O37" s="245"/>
      <c r="P37" s="195"/>
      <c r="Q37" s="193"/>
      <c r="R37" s="245"/>
      <c r="S37" s="195"/>
    </row>
    <row r="38" spans="2:19" ht="12.75">
      <c r="B38" s="247"/>
      <c r="C38" s="248"/>
      <c r="D38" s="249"/>
      <c r="E38" s="247"/>
      <c r="F38" s="248"/>
      <c r="G38" s="249"/>
      <c r="H38" s="247"/>
      <c r="I38" s="248"/>
      <c r="J38" s="249"/>
      <c r="K38" s="247"/>
      <c r="L38" s="248"/>
      <c r="M38" s="249"/>
      <c r="N38" s="247"/>
      <c r="O38" s="248"/>
      <c r="P38" s="249"/>
      <c r="Q38" s="247"/>
      <c r="R38" s="248"/>
      <c r="S38" s="249"/>
    </row>
    <row r="39" spans="2:19" ht="12.75">
      <c r="B39" s="200" t="s">
        <v>300</v>
      </c>
      <c r="C39" s="201">
        <f>SUM(C8:C38)</f>
        <v>800</v>
      </c>
      <c r="D39" s="202">
        <f>SUM(D8:D38)</f>
        <v>0</v>
      </c>
      <c r="E39" s="203" t="s">
        <v>301</v>
      </c>
      <c r="F39" s="201">
        <f>SUM(F8:F38)</f>
        <v>17450</v>
      </c>
      <c r="G39" s="202">
        <f>SUM(G8:G38)</f>
        <v>0</v>
      </c>
      <c r="H39" s="203" t="s">
        <v>302</v>
      </c>
      <c r="I39" s="201">
        <f>SUM(I8:I38)</f>
        <v>16040</v>
      </c>
      <c r="J39" s="202">
        <f>SUM(J8:J38)</f>
        <v>0</v>
      </c>
      <c r="K39" s="200" t="s">
        <v>303</v>
      </c>
      <c r="L39" s="201">
        <f>SUM(L8:L38)</f>
        <v>13330</v>
      </c>
      <c r="M39" s="202">
        <f>SUM(M8:M38)</f>
        <v>0</v>
      </c>
      <c r="N39" s="182"/>
      <c r="O39" s="201">
        <f>SUM(O8:O38)</f>
        <v>0</v>
      </c>
      <c r="P39" s="202">
        <f>SUM(P8:P38)</f>
        <v>0</v>
      </c>
      <c r="Q39" s="200"/>
      <c r="R39" s="201">
        <f>SUM(R8:R38)</f>
        <v>0</v>
      </c>
      <c r="S39" s="202">
        <f>SUM(S8:S38)</f>
        <v>0</v>
      </c>
    </row>
    <row r="40" spans="2:19" ht="12.75">
      <c r="B40" s="456"/>
      <c r="C40" s="456"/>
      <c r="D40" s="456"/>
      <c r="E40" s="456"/>
      <c r="F40" s="456"/>
      <c r="G40" s="456"/>
      <c r="H40" s="456"/>
      <c r="I40" s="250"/>
      <c r="J40" s="250"/>
      <c r="K40" s="250"/>
      <c r="L40" s="205"/>
      <c r="M40" s="205"/>
      <c r="N40" s="204"/>
      <c r="O40" s="205"/>
      <c r="P40" s="205"/>
      <c r="Q40" s="207" t="s">
        <v>305</v>
      </c>
      <c r="R40" s="208">
        <f>SUM(C39,F39,I39,L39,O39,R39)</f>
        <v>47620</v>
      </c>
      <c r="S40" s="209">
        <f>SUM(D39,G39,J39,M39,P39,S39)</f>
        <v>0</v>
      </c>
    </row>
    <row r="41" ht="12.75">
      <c r="B41" s="467" t="s">
        <v>378</v>
      </c>
    </row>
    <row r="42" spans="2:9" ht="12.75">
      <c r="B42" s="457" t="s">
        <v>407</v>
      </c>
      <c r="C42" s="457"/>
      <c r="D42" s="457"/>
      <c r="E42" s="457"/>
      <c r="F42" s="457"/>
      <c r="G42" s="457"/>
      <c r="H42" s="457"/>
      <c r="I42" s="252"/>
    </row>
    <row r="43" spans="2:9" ht="12.75">
      <c r="B43" s="41"/>
      <c r="C43" s="252"/>
      <c r="D43" s="252"/>
      <c r="E43" s="464"/>
      <c r="F43" s="252"/>
      <c r="G43" s="252"/>
      <c r="H43" s="464"/>
      <c r="I43" s="252"/>
    </row>
    <row r="44" spans="2:9" ht="12.75">
      <c r="B44" s="211"/>
      <c r="C44" s="252"/>
      <c r="D44" s="252"/>
      <c r="E44" s="464"/>
      <c r="F44" s="252"/>
      <c r="G44" s="252"/>
      <c r="H44" s="464"/>
      <c r="I44" s="252"/>
    </row>
    <row r="45" spans="2:9" ht="12.75">
      <c r="B45" s="464"/>
      <c r="C45" s="252"/>
      <c r="D45" s="252"/>
      <c r="E45" s="464"/>
      <c r="F45" s="252"/>
      <c r="G45" s="252"/>
      <c r="H45" s="464"/>
      <c r="I45" s="252"/>
    </row>
    <row r="46" spans="2:9" ht="12.75">
      <c r="B46" s="464"/>
      <c r="C46" s="252"/>
      <c r="D46" s="252"/>
      <c r="E46" s="464"/>
      <c r="F46" s="252"/>
      <c r="G46" s="252"/>
      <c r="H46" s="464"/>
      <c r="I46" s="252"/>
    </row>
  </sheetData>
  <sheetProtection sheet="1" objects="1" scenarios="1"/>
  <mergeCells count="5">
    <mergeCell ref="D3:E3"/>
    <mergeCell ref="F3:G3"/>
    <mergeCell ref="K6:M6"/>
    <mergeCell ref="B40:H40"/>
    <mergeCell ref="B42:H42"/>
  </mergeCells>
  <conditionalFormatting sqref="S8:S38 D8:D38 G8:G38 J8:J38 M8:M38 P8:P38">
    <cfRule type="cellIs" priority="5" dxfId="42" operator="greaterThan">
      <formula>C8</formula>
    </cfRule>
  </conditionalFormatting>
  <conditionalFormatting sqref="S32">
    <cfRule type="cellIs" priority="4" dxfId="42" operator="greaterThan">
      <formula>R32</formula>
    </cfRule>
  </conditionalFormatting>
  <conditionalFormatting sqref="S15">
    <cfRule type="cellIs" priority="3" dxfId="42" operator="greaterThan">
      <formula>R15</formula>
    </cfRule>
  </conditionalFormatting>
  <conditionalFormatting sqref="S14">
    <cfRule type="cellIs" priority="2" dxfId="42" operator="greaterThan">
      <formula>R14</formula>
    </cfRule>
  </conditionalFormatting>
  <conditionalFormatting sqref="S37 D37 G37 J37 M37 P37">
    <cfRule type="cellIs" priority="1" dxfId="42" operator="greaterThan">
      <formula>C37</formula>
    </cfRule>
  </conditionalFormatting>
  <printOptions/>
  <pageMargins left="0.03937007874015748" right="0.03937007874015748" top="0.7480314960629921" bottom="0.7480314960629921" header="0.31496062992125984" footer="0.31496062992125984"/>
  <pageSetup fitToHeight="1" fitToWidth="1" horizontalDpi="600" verticalDpi="600" orientation="landscape" paperSize="9" scale="91" r:id="rId1"/>
</worksheet>
</file>

<file path=xl/worksheets/sheet14.xml><?xml version="1.0" encoding="utf-8"?>
<worksheet xmlns="http://schemas.openxmlformats.org/spreadsheetml/2006/main" xmlns:r="http://schemas.openxmlformats.org/officeDocument/2006/relationships">
  <sheetPr codeName="Sheet12">
    <pageSetUpPr fitToPage="1"/>
  </sheetPr>
  <dimension ref="A1:S24"/>
  <sheetViews>
    <sheetView showGridLines="0" showZeros="0" zoomScalePageLayoutView="0" workbookViewId="0" topLeftCell="A1">
      <selection activeCell="A1" sqref="A1"/>
    </sheetView>
  </sheetViews>
  <sheetFormatPr defaultColWidth="9.140625" defaultRowHeight="15"/>
  <cols>
    <col min="1" max="1" width="1.421875" style="464" customWidth="1"/>
    <col min="2" max="2" width="10.7109375" style="505" customWidth="1"/>
    <col min="3" max="4" width="6.421875" style="210" customWidth="1"/>
    <col min="5" max="5" width="10.7109375" style="505" customWidth="1"/>
    <col min="6" max="7" width="6.421875" style="210" customWidth="1"/>
    <col min="8" max="8" width="10.7109375" style="505" customWidth="1"/>
    <col min="9" max="10" width="6.421875" style="210" customWidth="1"/>
    <col min="11" max="11" width="10.7109375" style="505" customWidth="1"/>
    <col min="12" max="13" width="6.421875" style="210" customWidth="1"/>
    <col min="14" max="14" width="10.7109375" style="505" customWidth="1"/>
    <col min="15" max="16" width="6.421875" style="210" customWidth="1"/>
    <col min="17" max="17" width="10.7109375" style="505" customWidth="1"/>
    <col min="18" max="19" width="6.421875" style="210" customWidth="1"/>
    <col min="20" max="16384" width="8.8515625" style="464" customWidth="1"/>
  </cols>
  <sheetData>
    <row r="1" spans="1:19" ht="12.75">
      <c r="A1" s="253" t="s">
        <v>7</v>
      </c>
      <c r="C1" s="464"/>
      <c r="D1" s="464"/>
      <c r="F1" s="464"/>
      <c r="G1" s="464"/>
      <c r="I1" s="464"/>
      <c r="J1" s="464"/>
      <c r="L1" s="464"/>
      <c r="M1" s="464"/>
      <c r="O1" s="464"/>
      <c r="P1" s="464"/>
      <c r="R1" s="464"/>
      <c r="S1" s="212" t="str">
        <f>YEAR('最初に入力'!N1)&amp;"年"&amp;MONTH('最初に入力'!N1)&amp;"月"&amp;DAY('最初に入力'!N1)&amp;"日改定"</f>
        <v>2023年3月1日改定</v>
      </c>
    </row>
    <row r="2" spans="2:19" ht="12.75">
      <c r="B2" s="160" t="s">
        <v>266</v>
      </c>
      <c r="C2" s="161"/>
      <c r="D2" s="162" t="s">
        <v>267</v>
      </c>
      <c r="E2" s="163"/>
      <c r="F2" s="162" t="s">
        <v>268</v>
      </c>
      <c r="G2" s="161"/>
      <c r="H2" s="164" t="s">
        <v>269</v>
      </c>
      <c r="I2" s="162" t="s">
        <v>270</v>
      </c>
      <c r="J2" s="165"/>
      <c r="K2" s="163"/>
      <c r="L2" s="162" t="s">
        <v>271</v>
      </c>
      <c r="M2" s="165"/>
      <c r="N2" s="166"/>
      <c r="O2" s="161"/>
      <c r="P2" s="162" t="s">
        <v>272</v>
      </c>
      <c r="Q2" s="163"/>
      <c r="R2" s="167" t="s">
        <v>273</v>
      </c>
      <c r="S2" s="167" t="s">
        <v>274</v>
      </c>
    </row>
    <row r="3" spans="2:19" ht="29.25" customHeight="1">
      <c r="B3" s="168">
        <f>IF('最初に入力'!C2&lt;&gt;"",TEXT('最初に入力'!C2,"m月d日(aaa)"),"")</f>
      </c>
      <c r="C3" s="506"/>
      <c r="D3" s="447">
        <f>'最初に入力'!C5</f>
        <v>0</v>
      </c>
      <c r="E3" s="448"/>
      <c r="F3" s="447">
        <f>S21</f>
        <v>0</v>
      </c>
      <c r="G3" s="448"/>
      <c r="H3" s="169">
        <f>'最初に入力'!C6</f>
        <v>0</v>
      </c>
      <c r="I3" s="170">
        <f>'最初に入力'!C3</f>
        <v>0</v>
      </c>
      <c r="J3" s="171"/>
      <c r="K3" s="172"/>
      <c r="L3" s="170">
        <f>'最初に入力'!C4</f>
        <v>0</v>
      </c>
      <c r="M3" s="171"/>
      <c r="N3" s="173"/>
      <c r="O3" s="174"/>
      <c r="P3" s="170">
        <f>'最初に入力'!C7</f>
        <v>0</v>
      </c>
      <c r="Q3" s="172"/>
      <c r="R3" s="175">
        <f>'最初に入力'!C10</f>
        <v>0</v>
      </c>
      <c r="S3" s="507">
        <f>'最初に入力'!C11</f>
        <v>0</v>
      </c>
    </row>
    <row r="4" spans="3:19" ht="12.75">
      <c r="C4" s="464"/>
      <c r="D4" s="464"/>
      <c r="F4" s="464"/>
      <c r="G4" s="464"/>
      <c r="I4" s="464"/>
      <c r="J4" s="464"/>
      <c r="L4" s="464"/>
      <c r="M4" s="464"/>
      <c r="O4" s="464"/>
      <c r="P4" s="464"/>
      <c r="R4" s="116"/>
      <c r="S4" s="176">
        <f>'最初に入力'!F11</f>
        <v>0</v>
      </c>
    </row>
    <row r="5" spans="2:19" ht="12.75">
      <c r="B5" s="30" t="s">
        <v>606</v>
      </c>
      <c r="C5" s="464"/>
      <c r="D5" s="464"/>
      <c r="F5" s="464"/>
      <c r="G5" s="464"/>
      <c r="I5" s="464"/>
      <c r="J5" s="464"/>
      <c r="L5" s="464"/>
      <c r="M5" s="464"/>
      <c r="O5" s="464"/>
      <c r="P5" s="464"/>
      <c r="R5" s="464"/>
      <c r="S5" s="177" t="s">
        <v>379</v>
      </c>
    </row>
    <row r="6" spans="2:19" ht="12.75">
      <c r="B6" s="178" t="s">
        <v>503</v>
      </c>
      <c r="C6" s="179"/>
      <c r="D6" s="180"/>
      <c r="E6" s="181" t="s">
        <v>504</v>
      </c>
      <c r="F6" s="179"/>
      <c r="G6" s="180"/>
      <c r="H6" s="181" t="s">
        <v>505</v>
      </c>
      <c r="I6" s="179"/>
      <c r="J6" s="180"/>
      <c r="K6" s="449" t="s">
        <v>506</v>
      </c>
      <c r="L6" s="450"/>
      <c r="M6" s="451"/>
      <c r="N6" s="181"/>
      <c r="O6" s="179"/>
      <c r="P6" s="180"/>
      <c r="Q6" s="181"/>
      <c r="R6" s="179"/>
      <c r="S6" s="180"/>
    </row>
    <row r="7" spans="2:19" ht="12.75">
      <c r="B7" s="182" t="s">
        <v>277</v>
      </c>
      <c r="C7" s="183" t="s">
        <v>278</v>
      </c>
      <c r="D7" s="184" t="s">
        <v>279</v>
      </c>
      <c r="E7" s="182" t="s">
        <v>280</v>
      </c>
      <c r="F7" s="183" t="s">
        <v>278</v>
      </c>
      <c r="G7" s="184" t="s">
        <v>279</v>
      </c>
      <c r="H7" s="182" t="s">
        <v>280</v>
      </c>
      <c r="I7" s="183" t="s">
        <v>278</v>
      </c>
      <c r="J7" s="184" t="s">
        <v>279</v>
      </c>
      <c r="K7" s="182" t="s">
        <v>281</v>
      </c>
      <c r="L7" s="183" t="s">
        <v>278</v>
      </c>
      <c r="M7" s="184" t="s">
        <v>279</v>
      </c>
      <c r="N7" s="182" t="s">
        <v>281</v>
      </c>
      <c r="O7" s="183" t="s">
        <v>278</v>
      </c>
      <c r="P7" s="184" t="s">
        <v>279</v>
      </c>
      <c r="Q7" s="182" t="s">
        <v>281</v>
      </c>
      <c r="R7" s="183" t="s">
        <v>278</v>
      </c>
      <c r="S7" s="184" t="s">
        <v>279</v>
      </c>
    </row>
    <row r="8" spans="2:19" ht="12.75">
      <c r="B8" s="185"/>
      <c r="C8" s="186"/>
      <c r="D8" s="187"/>
      <c r="E8" s="185" t="s">
        <v>607</v>
      </c>
      <c r="F8" s="186">
        <v>3400</v>
      </c>
      <c r="G8" s="187"/>
      <c r="H8" s="185" t="s">
        <v>608</v>
      </c>
      <c r="I8" s="186">
        <v>1060</v>
      </c>
      <c r="J8" s="187"/>
      <c r="K8" s="185" t="s">
        <v>609</v>
      </c>
      <c r="L8" s="186">
        <v>880</v>
      </c>
      <c r="M8" s="187"/>
      <c r="N8" s="185"/>
      <c r="O8" s="186"/>
      <c r="P8" s="187"/>
      <c r="Q8" s="185"/>
      <c r="R8" s="186"/>
      <c r="S8" s="187"/>
    </row>
    <row r="9" spans="2:19" ht="12.75">
      <c r="B9" s="238"/>
      <c r="C9" s="189"/>
      <c r="D9" s="240"/>
      <c r="E9" s="238" t="s">
        <v>610</v>
      </c>
      <c r="F9" s="189">
        <v>2040</v>
      </c>
      <c r="G9" s="240"/>
      <c r="H9" s="238" t="s">
        <v>408</v>
      </c>
      <c r="I9" s="189">
        <v>800</v>
      </c>
      <c r="J9" s="240"/>
      <c r="K9" s="238" t="s">
        <v>611</v>
      </c>
      <c r="L9" s="189">
        <v>1190</v>
      </c>
      <c r="M9" s="240"/>
      <c r="N9" s="238"/>
      <c r="O9" s="189"/>
      <c r="P9" s="240"/>
      <c r="Q9" s="238"/>
      <c r="R9" s="189"/>
      <c r="S9" s="240"/>
    </row>
    <row r="10" spans="2:19" ht="12.75">
      <c r="B10" s="238"/>
      <c r="C10" s="189"/>
      <c r="D10" s="240"/>
      <c r="E10" s="238" t="s">
        <v>612</v>
      </c>
      <c r="F10" s="189">
        <v>1030</v>
      </c>
      <c r="G10" s="240"/>
      <c r="H10" s="238" t="s">
        <v>613</v>
      </c>
      <c r="I10" s="189">
        <v>2300</v>
      </c>
      <c r="J10" s="240"/>
      <c r="K10" s="238" t="s">
        <v>614</v>
      </c>
      <c r="L10" s="189">
        <v>400</v>
      </c>
      <c r="M10" s="240"/>
      <c r="N10" s="238"/>
      <c r="O10" s="189"/>
      <c r="P10" s="240"/>
      <c r="Q10" s="238"/>
      <c r="R10" s="189"/>
      <c r="S10" s="240"/>
    </row>
    <row r="11" spans="2:19" ht="12.75">
      <c r="B11" s="238"/>
      <c r="C11" s="189"/>
      <c r="D11" s="240"/>
      <c r="E11" s="238" t="s">
        <v>615</v>
      </c>
      <c r="F11" s="189">
        <v>1740</v>
      </c>
      <c r="G11" s="240"/>
      <c r="H11" s="238" t="s">
        <v>616</v>
      </c>
      <c r="I11" s="189">
        <v>1440</v>
      </c>
      <c r="J11" s="240"/>
      <c r="K11" s="238" t="s">
        <v>617</v>
      </c>
      <c r="L11" s="189">
        <v>610</v>
      </c>
      <c r="M11" s="240"/>
      <c r="N11" s="238"/>
      <c r="O11" s="189"/>
      <c r="P11" s="240"/>
      <c r="Q11" s="238"/>
      <c r="R11" s="189"/>
      <c r="S11" s="240"/>
    </row>
    <row r="12" spans="2:19" ht="12.75">
      <c r="B12" s="238"/>
      <c r="C12" s="189"/>
      <c r="D12" s="240"/>
      <c r="E12" s="238" t="s">
        <v>618</v>
      </c>
      <c r="F12" s="189">
        <v>1790</v>
      </c>
      <c r="G12" s="240"/>
      <c r="H12" s="238" t="s">
        <v>619</v>
      </c>
      <c r="I12" s="189">
        <v>1480</v>
      </c>
      <c r="J12" s="240"/>
      <c r="K12" s="238" t="s">
        <v>620</v>
      </c>
      <c r="L12" s="189">
        <v>1480</v>
      </c>
      <c r="M12" s="240"/>
      <c r="N12" s="238"/>
      <c r="O12" s="189"/>
      <c r="P12" s="240"/>
      <c r="Q12" s="238"/>
      <c r="R12" s="189"/>
      <c r="S12" s="240"/>
    </row>
    <row r="13" spans="2:19" ht="12.75">
      <c r="B13" s="238"/>
      <c r="C13" s="189"/>
      <c r="D13" s="240"/>
      <c r="E13" s="238" t="s">
        <v>621</v>
      </c>
      <c r="F13" s="189">
        <v>1660</v>
      </c>
      <c r="G13" s="240"/>
      <c r="H13" s="238" t="s">
        <v>622</v>
      </c>
      <c r="I13" s="189">
        <v>910</v>
      </c>
      <c r="J13" s="240"/>
      <c r="K13" s="238" t="s">
        <v>623</v>
      </c>
      <c r="L13" s="189">
        <v>850</v>
      </c>
      <c r="M13" s="240"/>
      <c r="N13" s="238"/>
      <c r="O13" s="189"/>
      <c r="P13" s="240"/>
      <c r="Q13" s="238"/>
      <c r="R13" s="189"/>
      <c r="S13" s="240"/>
    </row>
    <row r="14" spans="2:19" ht="12.75">
      <c r="B14" s="238"/>
      <c r="C14" s="189"/>
      <c r="D14" s="240"/>
      <c r="E14" s="238"/>
      <c r="F14" s="189"/>
      <c r="G14" s="240"/>
      <c r="H14" s="238" t="s">
        <v>624</v>
      </c>
      <c r="I14" s="189">
        <v>2040</v>
      </c>
      <c r="J14" s="240"/>
      <c r="K14" s="238"/>
      <c r="L14" s="189"/>
      <c r="M14" s="240"/>
      <c r="N14" s="238"/>
      <c r="O14" s="189"/>
      <c r="P14" s="240"/>
      <c r="Q14" s="238"/>
      <c r="R14" s="189"/>
      <c r="S14" s="240"/>
    </row>
    <row r="15" spans="2:19" ht="12.75">
      <c r="B15" s="238"/>
      <c r="C15" s="189"/>
      <c r="D15" s="240"/>
      <c r="E15" s="238" t="s">
        <v>409</v>
      </c>
      <c r="F15" s="189">
        <v>600</v>
      </c>
      <c r="G15" s="240"/>
      <c r="H15" s="238" t="s">
        <v>410</v>
      </c>
      <c r="I15" s="189">
        <v>870</v>
      </c>
      <c r="J15" s="240"/>
      <c r="K15" s="238"/>
      <c r="L15" s="189">
        <v>0</v>
      </c>
      <c r="M15" s="240"/>
      <c r="N15" s="238"/>
      <c r="O15" s="189"/>
      <c r="P15" s="240"/>
      <c r="Q15" s="238"/>
      <c r="R15" s="189"/>
      <c r="S15" s="240"/>
    </row>
    <row r="16" spans="2:19" ht="12.75">
      <c r="B16" s="238"/>
      <c r="C16" s="189"/>
      <c r="D16" s="240"/>
      <c r="E16" s="238"/>
      <c r="F16" s="189"/>
      <c r="G16" s="240"/>
      <c r="H16" s="238"/>
      <c r="I16" s="189"/>
      <c r="J16" s="240"/>
      <c r="K16" s="238"/>
      <c r="L16" s="189"/>
      <c r="M16" s="240"/>
      <c r="N16" s="238"/>
      <c r="O16" s="189"/>
      <c r="P16" s="240"/>
      <c r="Q16" s="238"/>
      <c r="R16" s="189"/>
      <c r="S16" s="240"/>
    </row>
    <row r="17" spans="2:19" ht="12.75">
      <c r="B17" s="238"/>
      <c r="C17" s="189"/>
      <c r="D17" s="240"/>
      <c r="E17" s="238"/>
      <c r="F17" s="189"/>
      <c r="G17" s="240"/>
      <c r="H17" s="238"/>
      <c r="I17" s="189"/>
      <c r="J17" s="240"/>
      <c r="K17" s="238"/>
      <c r="L17" s="189"/>
      <c r="M17" s="240"/>
      <c r="N17" s="238"/>
      <c r="O17" s="189"/>
      <c r="P17" s="240"/>
      <c r="Q17" s="238"/>
      <c r="R17" s="189"/>
      <c r="S17" s="240"/>
    </row>
    <row r="18" spans="2:19" ht="12.75">
      <c r="B18" s="238"/>
      <c r="C18" s="189"/>
      <c r="D18" s="240"/>
      <c r="E18" s="238"/>
      <c r="F18" s="189"/>
      <c r="G18" s="240"/>
      <c r="H18" s="238"/>
      <c r="I18" s="189"/>
      <c r="J18" s="240"/>
      <c r="K18" s="238"/>
      <c r="L18" s="189"/>
      <c r="M18" s="240"/>
      <c r="N18" s="238"/>
      <c r="O18" s="189"/>
      <c r="P18" s="240"/>
      <c r="Q18" s="238"/>
      <c r="R18" s="189"/>
      <c r="S18" s="240"/>
    </row>
    <row r="19" spans="2:19" ht="12.75">
      <c r="B19" s="197"/>
      <c r="C19" s="198"/>
      <c r="D19" s="199"/>
      <c r="E19" s="197"/>
      <c r="F19" s="198"/>
      <c r="G19" s="199"/>
      <c r="H19" s="197"/>
      <c r="I19" s="198"/>
      <c r="J19" s="199"/>
      <c r="K19" s="197"/>
      <c r="L19" s="198"/>
      <c r="M19" s="199"/>
      <c r="N19" s="197"/>
      <c r="O19" s="198"/>
      <c r="P19" s="199"/>
      <c r="Q19" s="197"/>
      <c r="R19" s="198"/>
      <c r="S19" s="199"/>
    </row>
    <row r="20" spans="2:19" ht="12.75">
      <c r="B20" s="200" t="s">
        <v>300</v>
      </c>
      <c r="C20" s="201">
        <f>SUM(C8:C19)</f>
        <v>0</v>
      </c>
      <c r="D20" s="202">
        <f>SUM(D8:D19)</f>
        <v>0</v>
      </c>
      <c r="E20" s="203" t="s">
        <v>301</v>
      </c>
      <c r="F20" s="201">
        <f>SUM(F8:F19)</f>
        <v>12260</v>
      </c>
      <c r="G20" s="202">
        <f>SUM(G8:G19)</f>
        <v>0</v>
      </c>
      <c r="H20" s="203" t="s">
        <v>302</v>
      </c>
      <c r="I20" s="201">
        <f>SUM(I8:I19)</f>
        <v>10900</v>
      </c>
      <c r="J20" s="202">
        <f>SUM(J8:J19)</f>
        <v>0</v>
      </c>
      <c r="K20" s="200" t="s">
        <v>303</v>
      </c>
      <c r="L20" s="201">
        <f>SUM(L8:L19)</f>
        <v>5410</v>
      </c>
      <c r="M20" s="202">
        <f>SUM(M8:M19)</f>
        <v>0</v>
      </c>
      <c r="N20" s="200"/>
      <c r="O20" s="201">
        <f>SUM(O8:O19)</f>
        <v>0</v>
      </c>
      <c r="P20" s="202">
        <f>SUM(P8:P19)</f>
        <v>0</v>
      </c>
      <c r="Q20" s="200"/>
      <c r="R20" s="201">
        <f>SUM(R8:R19)</f>
        <v>0</v>
      </c>
      <c r="S20" s="202">
        <f>SUM(S8:S19)</f>
        <v>0</v>
      </c>
    </row>
    <row r="21" spans="2:19" ht="12.75">
      <c r="B21" s="456"/>
      <c r="C21" s="456"/>
      <c r="D21" s="456"/>
      <c r="E21" s="456"/>
      <c r="F21" s="456"/>
      <c r="G21" s="456"/>
      <c r="H21" s="456"/>
      <c r="I21" s="205"/>
      <c r="J21" s="205"/>
      <c r="K21" s="204"/>
      <c r="L21" s="205"/>
      <c r="M21" s="205"/>
      <c r="N21" s="204"/>
      <c r="O21" s="205"/>
      <c r="P21" s="205"/>
      <c r="Q21" s="254" t="s">
        <v>305</v>
      </c>
      <c r="R21" s="208">
        <f>SUM(C20,F20,I20,L20,O20,R20)</f>
        <v>28570</v>
      </c>
      <c r="S21" s="209">
        <f>SUM(D20,G20,J20,M20,P20,S20)</f>
        <v>0</v>
      </c>
    </row>
    <row r="22" ht="12.75">
      <c r="B22" s="467" t="s">
        <v>378</v>
      </c>
    </row>
    <row r="23" ht="12.75">
      <c r="B23" s="41"/>
    </row>
    <row r="24" ht="12.75">
      <c r="B24" s="211"/>
    </row>
  </sheetData>
  <sheetProtection sheet="1" objects="1" scenarios="1"/>
  <mergeCells count="4">
    <mergeCell ref="D3:E3"/>
    <mergeCell ref="F3:G3"/>
    <mergeCell ref="K6:M6"/>
    <mergeCell ref="B21:H21"/>
  </mergeCells>
  <conditionalFormatting sqref="D8:D19 G8:G19 J8:J19 M8:M19 P8:P19 S8:S19">
    <cfRule type="cellIs" priority="1" dxfId="42" operator="greaterThan">
      <formula>C8</formula>
    </cfRule>
  </conditionalFormatting>
  <hyperlinks>
    <hyperlink ref="A1" location="最初に入力!A1" display="　"/>
  </hyperlinks>
  <printOptions/>
  <pageMargins left="0.03937007874015748" right="0.03937007874015748" top="0.7480314960629921" bottom="0.7480314960629921" header="0.31496062992125984" footer="0.31496062992125984"/>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codeName="Sheet13">
    <pageSetUpPr fitToPage="1"/>
  </sheetPr>
  <dimension ref="A1:S43"/>
  <sheetViews>
    <sheetView showGridLines="0" showZeros="0" zoomScalePageLayoutView="0" workbookViewId="0" topLeftCell="A1">
      <selection activeCell="A1" sqref="A1"/>
    </sheetView>
  </sheetViews>
  <sheetFormatPr defaultColWidth="9.140625" defaultRowHeight="15"/>
  <cols>
    <col min="1" max="1" width="1.421875" style="464" customWidth="1"/>
    <col min="2" max="2" width="10.7109375" style="505" customWidth="1"/>
    <col min="3" max="4" width="6.421875" style="210" customWidth="1"/>
    <col min="5" max="5" width="10.7109375" style="505" customWidth="1"/>
    <col min="6" max="7" width="6.421875" style="210" customWidth="1"/>
    <col min="8" max="8" width="10.7109375" style="505" customWidth="1"/>
    <col min="9" max="10" width="6.421875" style="210" customWidth="1"/>
    <col min="11" max="11" width="10.7109375" style="505" customWidth="1"/>
    <col min="12" max="13" width="6.421875" style="210" customWidth="1"/>
    <col min="14" max="14" width="10.7109375" style="505" customWidth="1"/>
    <col min="15" max="16" width="6.421875" style="210" customWidth="1"/>
    <col min="17" max="17" width="10.7109375" style="505" customWidth="1"/>
    <col min="18" max="19" width="6.421875" style="210" customWidth="1"/>
    <col min="20" max="16384" width="8.8515625" style="464" customWidth="1"/>
  </cols>
  <sheetData>
    <row r="1" spans="1:19" ht="12.75">
      <c r="A1" s="159" t="s">
        <v>265</v>
      </c>
      <c r="C1" s="464"/>
      <c r="D1" s="464"/>
      <c r="F1" s="464"/>
      <c r="G1" s="464"/>
      <c r="I1" s="464"/>
      <c r="J1" s="464"/>
      <c r="L1" s="464"/>
      <c r="M1" s="464"/>
      <c r="O1" s="464"/>
      <c r="P1" s="464"/>
      <c r="R1" s="464"/>
      <c r="S1" s="212" t="str">
        <f>YEAR('最初に入力'!N1)&amp;"年"&amp;MONTH('最初に入力'!N1)&amp;"月"&amp;DAY('最初に入力'!N1)&amp;"日改定"</f>
        <v>2023年3月1日改定</v>
      </c>
    </row>
    <row r="2" spans="2:19" ht="12.75">
      <c r="B2" s="160" t="s">
        <v>266</v>
      </c>
      <c r="C2" s="161"/>
      <c r="D2" s="162" t="s">
        <v>267</v>
      </c>
      <c r="E2" s="163"/>
      <c r="F2" s="162" t="s">
        <v>268</v>
      </c>
      <c r="G2" s="161"/>
      <c r="H2" s="164" t="s">
        <v>269</v>
      </c>
      <c r="I2" s="162" t="s">
        <v>270</v>
      </c>
      <c r="J2" s="165"/>
      <c r="K2" s="163"/>
      <c r="L2" s="162" t="s">
        <v>271</v>
      </c>
      <c r="M2" s="165"/>
      <c r="N2" s="166"/>
      <c r="O2" s="161"/>
      <c r="P2" s="162" t="s">
        <v>272</v>
      </c>
      <c r="Q2" s="163"/>
      <c r="R2" s="167" t="s">
        <v>273</v>
      </c>
      <c r="S2" s="167" t="s">
        <v>274</v>
      </c>
    </row>
    <row r="3" spans="2:19" ht="29.25" customHeight="1">
      <c r="B3" s="168">
        <f>IF('最初に入力'!C2&lt;&gt;"",TEXT('最初に入力'!C2,"m月d日(aaa)"),"")</f>
      </c>
      <c r="C3" s="506"/>
      <c r="D3" s="447">
        <f>'最初に入力'!C5</f>
        <v>0</v>
      </c>
      <c r="E3" s="448"/>
      <c r="F3" s="447">
        <f>SUM(S26,S38)</f>
        <v>0</v>
      </c>
      <c r="G3" s="448"/>
      <c r="H3" s="169">
        <f>'最初に入力'!C6</f>
        <v>0</v>
      </c>
      <c r="I3" s="170">
        <f>'最初に入力'!C3</f>
        <v>0</v>
      </c>
      <c r="J3" s="171"/>
      <c r="K3" s="172"/>
      <c r="L3" s="170">
        <f>'最初に入力'!C4</f>
        <v>0</v>
      </c>
      <c r="M3" s="171"/>
      <c r="N3" s="173"/>
      <c r="O3" s="174"/>
      <c r="P3" s="170">
        <f>'最初に入力'!C7</f>
        <v>0</v>
      </c>
      <c r="Q3" s="172"/>
      <c r="R3" s="175">
        <f>'最初に入力'!C10</f>
        <v>0</v>
      </c>
      <c r="S3" s="507">
        <f>'最初に入力'!C11</f>
        <v>0</v>
      </c>
    </row>
    <row r="4" spans="3:19" ht="12.75">
      <c r="C4" s="464"/>
      <c r="D4" s="464"/>
      <c r="F4" s="464"/>
      <c r="G4" s="464"/>
      <c r="I4" s="464"/>
      <c r="J4" s="464"/>
      <c r="L4" s="464"/>
      <c r="M4" s="464"/>
      <c r="O4" s="464"/>
      <c r="P4" s="464"/>
      <c r="R4" s="116"/>
      <c r="S4" s="176">
        <f>'最初に入力'!F11</f>
        <v>0</v>
      </c>
    </row>
    <row r="5" spans="2:19" ht="12.75">
      <c r="B5" s="255" t="s">
        <v>625</v>
      </c>
      <c r="C5" s="464"/>
      <c r="D5" s="464"/>
      <c r="F5" s="464"/>
      <c r="G5" s="464"/>
      <c r="I5" s="464"/>
      <c r="J5" s="464"/>
      <c r="L5" s="464"/>
      <c r="M5" s="464"/>
      <c r="O5" s="464"/>
      <c r="P5" s="464"/>
      <c r="R5" s="464"/>
      <c r="S5" s="177" t="s">
        <v>379</v>
      </c>
    </row>
    <row r="6" spans="2:19" ht="12.75">
      <c r="B6" s="178"/>
      <c r="C6" s="179"/>
      <c r="D6" s="180"/>
      <c r="E6" s="181" t="s">
        <v>504</v>
      </c>
      <c r="F6" s="179"/>
      <c r="G6" s="180"/>
      <c r="H6" s="181" t="s">
        <v>505</v>
      </c>
      <c r="I6" s="179"/>
      <c r="J6" s="180"/>
      <c r="K6" s="449" t="s">
        <v>506</v>
      </c>
      <c r="L6" s="450"/>
      <c r="M6" s="451"/>
      <c r="N6" s="181"/>
      <c r="O6" s="179"/>
      <c r="P6" s="180"/>
      <c r="Q6" s="181"/>
      <c r="R6" s="179"/>
      <c r="S6" s="180"/>
    </row>
    <row r="7" spans="2:19" ht="12.75">
      <c r="B7" s="182" t="s">
        <v>277</v>
      </c>
      <c r="C7" s="183" t="s">
        <v>278</v>
      </c>
      <c r="D7" s="184" t="s">
        <v>279</v>
      </c>
      <c r="E7" s="182" t="s">
        <v>280</v>
      </c>
      <c r="F7" s="183" t="s">
        <v>278</v>
      </c>
      <c r="G7" s="184" t="s">
        <v>279</v>
      </c>
      <c r="H7" s="182" t="s">
        <v>280</v>
      </c>
      <c r="I7" s="183" t="s">
        <v>278</v>
      </c>
      <c r="J7" s="184" t="s">
        <v>279</v>
      </c>
      <c r="K7" s="182" t="s">
        <v>281</v>
      </c>
      <c r="L7" s="183" t="s">
        <v>278</v>
      </c>
      <c r="M7" s="184" t="s">
        <v>279</v>
      </c>
      <c r="N7" s="182" t="s">
        <v>281</v>
      </c>
      <c r="O7" s="183" t="s">
        <v>278</v>
      </c>
      <c r="P7" s="184" t="s">
        <v>279</v>
      </c>
      <c r="Q7" s="182" t="s">
        <v>281</v>
      </c>
      <c r="R7" s="183" t="s">
        <v>278</v>
      </c>
      <c r="S7" s="184" t="s">
        <v>279</v>
      </c>
    </row>
    <row r="8" spans="2:19" ht="12.75">
      <c r="B8" s="185"/>
      <c r="C8" s="186"/>
      <c r="D8" s="187"/>
      <c r="E8" s="185" t="s">
        <v>626</v>
      </c>
      <c r="F8" s="186">
        <v>1290</v>
      </c>
      <c r="G8" s="187"/>
      <c r="H8" s="185" t="s">
        <v>411</v>
      </c>
      <c r="I8" s="186">
        <v>1270</v>
      </c>
      <c r="J8" s="256"/>
      <c r="K8" s="185" t="s">
        <v>627</v>
      </c>
      <c r="L8" s="186">
        <v>1160</v>
      </c>
      <c r="M8" s="187"/>
      <c r="N8" s="185"/>
      <c r="O8" s="186"/>
      <c r="P8" s="187"/>
      <c r="Q8" s="185"/>
      <c r="R8" s="186"/>
      <c r="S8" s="187"/>
    </row>
    <row r="9" spans="2:19" ht="12.75">
      <c r="B9" s="188"/>
      <c r="C9" s="189"/>
      <c r="D9" s="190"/>
      <c r="E9" s="188" t="s">
        <v>628</v>
      </c>
      <c r="F9" s="189">
        <v>1490</v>
      </c>
      <c r="G9" s="190"/>
      <c r="H9" s="188" t="s">
        <v>412</v>
      </c>
      <c r="I9" s="189">
        <v>2590</v>
      </c>
      <c r="J9" s="257"/>
      <c r="K9" s="188" t="s">
        <v>413</v>
      </c>
      <c r="L9" s="189">
        <v>1140</v>
      </c>
      <c r="M9" s="190"/>
      <c r="N9" s="188"/>
      <c r="O9" s="189"/>
      <c r="P9" s="190"/>
      <c r="Q9" s="188"/>
      <c r="R9" s="189"/>
      <c r="S9" s="190"/>
    </row>
    <row r="10" spans="2:19" ht="12.75">
      <c r="B10" s="188"/>
      <c r="C10" s="189"/>
      <c r="D10" s="190"/>
      <c r="E10" s="188" t="s">
        <v>629</v>
      </c>
      <c r="F10" s="189">
        <v>1540</v>
      </c>
      <c r="G10" s="190"/>
      <c r="H10" s="188" t="s">
        <v>414</v>
      </c>
      <c r="I10" s="189">
        <v>1390</v>
      </c>
      <c r="J10" s="257"/>
      <c r="K10" s="188" t="s">
        <v>630</v>
      </c>
      <c r="L10" s="189">
        <v>1510</v>
      </c>
      <c r="M10" s="190"/>
      <c r="N10" s="188"/>
      <c r="O10" s="189"/>
      <c r="P10" s="190"/>
      <c r="Q10" s="188"/>
      <c r="R10" s="189"/>
      <c r="S10" s="190"/>
    </row>
    <row r="11" spans="2:19" ht="12.75">
      <c r="B11" s="188"/>
      <c r="C11" s="189"/>
      <c r="D11" s="190"/>
      <c r="E11" s="188" t="s">
        <v>631</v>
      </c>
      <c r="F11" s="189">
        <v>640</v>
      </c>
      <c r="G11" s="190"/>
      <c r="H11" s="188" t="s">
        <v>415</v>
      </c>
      <c r="I11" s="189">
        <v>1590</v>
      </c>
      <c r="J11" s="257"/>
      <c r="K11" s="188" t="s">
        <v>632</v>
      </c>
      <c r="L11" s="189">
        <v>1230</v>
      </c>
      <c r="M11" s="190"/>
      <c r="N11" s="188"/>
      <c r="O11" s="189"/>
      <c r="P11" s="190"/>
      <c r="Q11" s="188"/>
      <c r="R11" s="189"/>
      <c r="S11" s="190"/>
    </row>
    <row r="12" spans="2:19" ht="12.75">
      <c r="B12" s="188"/>
      <c r="C12" s="189"/>
      <c r="D12" s="190"/>
      <c r="E12" s="188" t="s">
        <v>633</v>
      </c>
      <c r="F12" s="189">
        <v>1910</v>
      </c>
      <c r="G12" s="190"/>
      <c r="H12" s="188" t="s">
        <v>416</v>
      </c>
      <c r="I12" s="189">
        <v>1970</v>
      </c>
      <c r="J12" s="257"/>
      <c r="K12" s="188" t="s">
        <v>634</v>
      </c>
      <c r="L12" s="189">
        <v>960</v>
      </c>
      <c r="M12" s="190"/>
      <c r="N12" s="188"/>
      <c r="O12" s="189"/>
      <c r="P12" s="190"/>
      <c r="Q12" s="188"/>
      <c r="R12" s="189"/>
      <c r="S12" s="190"/>
    </row>
    <row r="13" spans="2:19" ht="12.75">
      <c r="B13" s="188"/>
      <c r="C13" s="189"/>
      <c r="D13" s="190"/>
      <c r="E13" s="188" t="s">
        <v>635</v>
      </c>
      <c r="F13" s="189">
        <v>2460</v>
      </c>
      <c r="G13" s="190"/>
      <c r="H13" s="188"/>
      <c r="I13" s="189">
        <v>0</v>
      </c>
      <c r="J13" s="257"/>
      <c r="K13" s="188" t="s">
        <v>417</v>
      </c>
      <c r="L13" s="189">
        <v>250</v>
      </c>
      <c r="M13" s="190"/>
      <c r="N13" s="188"/>
      <c r="O13" s="189"/>
      <c r="P13" s="190"/>
      <c r="Q13" s="188"/>
      <c r="R13" s="189"/>
      <c r="S13" s="190"/>
    </row>
    <row r="14" spans="2:19" ht="12.75">
      <c r="B14" s="188"/>
      <c r="C14" s="189"/>
      <c r="D14" s="190"/>
      <c r="E14" s="188" t="s">
        <v>636</v>
      </c>
      <c r="F14" s="189">
        <v>2820</v>
      </c>
      <c r="G14" s="190"/>
      <c r="H14" s="188" t="s">
        <v>418</v>
      </c>
      <c r="I14" s="189">
        <v>940</v>
      </c>
      <c r="J14" s="257"/>
      <c r="K14" s="188" t="s">
        <v>637</v>
      </c>
      <c r="L14" s="189">
        <v>510</v>
      </c>
      <c r="M14" s="190"/>
      <c r="N14" s="188"/>
      <c r="O14" s="189"/>
      <c r="P14" s="190"/>
      <c r="Q14" s="188"/>
      <c r="R14" s="189"/>
      <c r="S14" s="190"/>
    </row>
    <row r="15" spans="2:19" ht="12.75">
      <c r="B15" s="188"/>
      <c r="C15" s="189"/>
      <c r="D15" s="190"/>
      <c r="E15" s="188" t="s">
        <v>419</v>
      </c>
      <c r="F15" s="189">
        <v>150</v>
      </c>
      <c r="G15" s="190"/>
      <c r="H15" s="188"/>
      <c r="I15" s="189">
        <v>0</v>
      </c>
      <c r="J15" s="257"/>
      <c r="K15" s="188"/>
      <c r="L15" s="189"/>
      <c r="M15" s="190"/>
      <c r="N15" s="188"/>
      <c r="O15" s="189"/>
      <c r="P15" s="190"/>
      <c r="Q15" s="188"/>
      <c r="R15" s="189"/>
      <c r="S15" s="190"/>
    </row>
    <row r="16" spans="2:19" ht="12.75">
      <c r="B16" s="188"/>
      <c r="C16" s="189"/>
      <c r="D16" s="190"/>
      <c r="E16" s="188"/>
      <c r="F16" s="189"/>
      <c r="G16" s="190"/>
      <c r="H16" s="258" t="s">
        <v>420</v>
      </c>
      <c r="I16" s="189">
        <v>2660</v>
      </c>
      <c r="J16" s="257"/>
      <c r="K16" s="188"/>
      <c r="L16" s="189"/>
      <c r="M16" s="190"/>
      <c r="N16" s="188"/>
      <c r="O16" s="189"/>
      <c r="P16" s="190"/>
      <c r="Q16" s="188"/>
      <c r="R16" s="189"/>
      <c r="S16" s="190"/>
    </row>
    <row r="17" spans="2:19" ht="12.75">
      <c r="B17" s="188"/>
      <c r="C17" s="189"/>
      <c r="D17" s="190"/>
      <c r="E17" s="188"/>
      <c r="F17" s="189"/>
      <c r="G17" s="190"/>
      <c r="H17" s="188" t="s">
        <v>421</v>
      </c>
      <c r="I17" s="189">
        <v>1280</v>
      </c>
      <c r="J17" s="257"/>
      <c r="K17" s="188" t="s">
        <v>638</v>
      </c>
      <c r="L17" s="189">
        <v>690</v>
      </c>
      <c r="M17" s="190"/>
      <c r="N17" s="188"/>
      <c r="O17" s="189"/>
      <c r="P17" s="190"/>
      <c r="Q17" s="188"/>
      <c r="R17" s="189"/>
      <c r="S17" s="190"/>
    </row>
    <row r="18" spans="2:19" ht="12.75">
      <c r="B18" s="188"/>
      <c r="C18" s="189"/>
      <c r="D18" s="190"/>
      <c r="E18" s="188"/>
      <c r="F18" s="189"/>
      <c r="G18" s="190"/>
      <c r="H18" s="188" t="s">
        <v>422</v>
      </c>
      <c r="I18" s="189">
        <v>2590</v>
      </c>
      <c r="J18" s="257"/>
      <c r="K18" s="188" t="s">
        <v>639</v>
      </c>
      <c r="L18" s="189">
        <v>210</v>
      </c>
      <c r="M18" s="190"/>
      <c r="N18" s="188"/>
      <c r="O18" s="189"/>
      <c r="P18" s="190"/>
      <c r="Q18" s="188"/>
      <c r="R18" s="189"/>
      <c r="S18" s="190"/>
    </row>
    <row r="19" spans="2:19" ht="12.75">
      <c r="B19" s="193"/>
      <c r="C19" s="194"/>
      <c r="D19" s="195"/>
      <c r="E19" s="193"/>
      <c r="F19" s="194"/>
      <c r="G19" s="195"/>
      <c r="H19" s="188" t="s">
        <v>423</v>
      </c>
      <c r="I19" s="194">
        <v>1500</v>
      </c>
      <c r="J19" s="259"/>
      <c r="K19" s="193" t="s">
        <v>640</v>
      </c>
      <c r="L19" s="194">
        <v>690</v>
      </c>
      <c r="M19" s="195"/>
      <c r="N19" s="193"/>
      <c r="O19" s="194"/>
      <c r="P19" s="195"/>
      <c r="Q19" s="193"/>
      <c r="R19" s="194"/>
      <c r="S19" s="195"/>
    </row>
    <row r="20" spans="2:19" ht="12.75">
      <c r="B20" s="193"/>
      <c r="C20" s="194"/>
      <c r="D20" s="195"/>
      <c r="E20" s="193"/>
      <c r="F20" s="194"/>
      <c r="G20" s="195"/>
      <c r="H20" s="193"/>
      <c r="I20" s="194">
        <v>0</v>
      </c>
      <c r="J20" s="259"/>
      <c r="K20" s="193"/>
      <c r="L20" s="194"/>
      <c r="M20" s="195"/>
      <c r="N20" s="193"/>
      <c r="O20" s="194"/>
      <c r="P20" s="195"/>
      <c r="Q20" s="193"/>
      <c r="R20" s="194"/>
      <c r="S20" s="195"/>
    </row>
    <row r="21" spans="2:19" ht="12.75">
      <c r="B21" s="193"/>
      <c r="C21" s="194"/>
      <c r="D21" s="195"/>
      <c r="E21" s="193" t="s">
        <v>424</v>
      </c>
      <c r="F21" s="194">
        <v>130</v>
      </c>
      <c r="G21" s="195"/>
      <c r="H21" s="193"/>
      <c r="I21" s="194"/>
      <c r="J21" s="195"/>
      <c r="K21" s="193"/>
      <c r="L21" s="194"/>
      <c r="M21" s="195"/>
      <c r="N21" s="193"/>
      <c r="O21" s="194"/>
      <c r="P21" s="195"/>
      <c r="Q21" s="193"/>
      <c r="R21" s="194"/>
      <c r="S21" s="195"/>
    </row>
    <row r="22" spans="2:19" ht="12.75">
      <c r="B22" s="193"/>
      <c r="C22" s="194"/>
      <c r="D22" s="195"/>
      <c r="E22" s="193" t="s">
        <v>425</v>
      </c>
      <c r="F22" s="194">
        <v>510</v>
      </c>
      <c r="G22" s="195"/>
      <c r="H22" s="193"/>
      <c r="I22" s="194"/>
      <c r="J22" s="195"/>
      <c r="K22" s="193"/>
      <c r="L22" s="194"/>
      <c r="M22" s="195"/>
      <c r="N22" s="193"/>
      <c r="O22" s="194"/>
      <c r="P22" s="195"/>
      <c r="Q22" s="193"/>
      <c r="R22" s="194"/>
      <c r="S22" s="195"/>
    </row>
    <row r="23" spans="2:19" ht="12.75">
      <c r="B23" s="193"/>
      <c r="C23" s="194"/>
      <c r="D23" s="195"/>
      <c r="E23" s="193" t="s">
        <v>426</v>
      </c>
      <c r="F23" s="194">
        <v>240</v>
      </c>
      <c r="G23" s="195"/>
      <c r="H23" s="193"/>
      <c r="I23" s="194"/>
      <c r="J23" s="195"/>
      <c r="K23" s="193"/>
      <c r="L23" s="194"/>
      <c r="M23" s="195"/>
      <c r="N23" s="193"/>
      <c r="O23" s="194"/>
      <c r="P23" s="195"/>
      <c r="Q23" s="193"/>
      <c r="R23" s="194"/>
      <c r="S23" s="195"/>
    </row>
    <row r="24" spans="2:19" ht="12.75">
      <c r="B24" s="197"/>
      <c r="C24" s="198"/>
      <c r="D24" s="199"/>
      <c r="E24" s="217"/>
      <c r="F24" s="220"/>
      <c r="G24" s="199"/>
      <c r="H24" s="197"/>
      <c r="I24" s="198"/>
      <c r="J24" s="199"/>
      <c r="K24" s="197"/>
      <c r="L24" s="198"/>
      <c r="M24" s="199"/>
      <c r="N24" s="197"/>
      <c r="O24" s="198"/>
      <c r="P24" s="199"/>
      <c r="Q24" s="197"/>
      <c r="R24" s="198"/>
      <c r="S24" s="199"/>
    </row>
    <row r="25" spans="2:19" ht="12.75">
      <c r="B25" s="200" t="s">
        <v>300</v>
      </c>
      <c r="C25" s="201">
        <f>SUM(C8:C24)</f>
        <v>0</v>
      </c>
      <c r="D25" s="202">
        <f>SUM(D8:D24)</f>
        <v>0</v>
      </c>
      <c r="E25" s="203" t="s">
        <v>301</v>
      </c>
      <c r="F25" s="201">
        <f>SUM(F8:F24)</f>
        <v>13180</v>
      </c>
      <c r="G25" s="202">
        <f>SUM(G8:G24)</f>
        <v>0</v>
      </c>
      <c r="H25" s="203" t="s">
        <v>302</v>
      </c>
      <c r="I25" s="201">
        <f>SUM(I8:I24)</f>
        <v>17780</v>
      </c>
      <c r="J25" s="202">
        <f>SUM(J8:J24)</f>
        <v>0</v>
      </c>
      <c r="K25" s="200" t="s">
        <v>303</v>
      </c>
      <c r="L25" s="201">
        <f>SUM(L8:L24)</f>
        <v>8350</v>
      </c>
      <c r="M25" s="202">
        <f>SUM(M8:M24)</f>
        <v>0</v>
      </c>
      <c r="N25" s="200"/>
      <c r="O25" s="201">
        <f>SUM(O8:O24)</f>
        <v>0</v>
      </c>
      <c r="P25" s="202">
        <f>SUM(P8:P24)</f>
        <v>0</v>
      </c>
      <c r="Q25" s="200"/>
      <c r="R25" s="201">
        <f>SUM(R8:R24)</f>
        <v>0</v>
      </c>
      <c r="S25" s="202">
        <f>SUM(S8:S24)</f>
        <v>0</v>
      </c>
    </row>
    <row r="26" spans="2:19" ht="12.75">
      <c r="B26" s="204"/>
      <c r="C26" s="205"/>
      <c r="D26" s="205"/>
      <c r="E26" s="206"/>
      <c r="F26" s="205"/>
      <c r="G26" s="205"/>
      <c r="H26" s="206"/>
      <c r="I26" s="205"/>
      <c r="J26" s="205"/>
      <c r="K26" s="204"/>
      <c r="L26" s="205"/>
      <c r="M26" s="205"/>
      <c r="N26" s="204"/>
      <c r="O26" s="205"/>
      <c r="P26" s="205"/>
      <c r="Q26" s="207" t="s">
        <v>305</v>
      </c>
      <c r="R26" s="208">
        <f>SUM(C25,F25,I25,L25,O25,R25)</f>
        <v>39310</v>
      </c>
      <c r="S26" s="209">
        <f>SUM(D25,G25,J25,M25,P25,S25)</f>
        <v>0</v>
      </c>
    </row>
    <row r="27" spans="2:19" ht="12.75">
      <c r="B27" s="204"/>
      <c r="C27" s="205"/>
      <c r="D27" s="205"/>
      <c r="E27" s="206"/>
      <c r="F27" s="205"/>
      <c r="G27" s="205"/>
      <c r="H27" s="206"/>
      <c r="I27" s="205"/>
      <c r="J27" s="205"/>
      <c r="K27" s="204"/>
      <c r="L27" s="205"/>
      <c r="M27" s="205"/>
      <c r="N27" s="204"/>
      <c r="O27" s="205"/>
      <c r="P27" s="205"/>
      <c r="Q27" s="228"/>
      <c r="R27" s="229"/>
      <c r="S27" s="229"/>
    </row>
    <row r="28" spans="2:19" ht="12.75">
      <c r="B28" s="30" t="s">
        <v>641</v>
      </c>
      <c r="K28" s="464"/>
      <c r="S28" s="177" t="s">
        <v>379</v>
      </c>
    </row>
    <row r="29" spans="2:19" ht="12.75">
      <c r="B29" s="178"/>
      <c r="C29" s="179"/>
      <c r="D29" s="180"/>
      <c r="E29" s="181" t="s">
        <v>504</v>
      </c>
      <c r="F29" s="179"/>
      <c r="G29" s="180"/>
      <c r="H29" s="181" t="s">
        <v>505</v>
      </c>
      <c r="I29" s="179"/>
      <c r="J29" s="180"/>
      <c r="K29" s="450" t="s">
        <v>506</v>
      </c>
      <c r="L29" s="450"/>
      <c r="M29" s="451"/>
      <c r="N29" s="181"/>
      <c r="O29" s="179"/>
      <c r="P29" s="180"/>
      <c r="Q29" s="181"/>
      <c r="R29" s="179"/>
      <c r="S29" s="180"/>
    </row>
    <row r="30" spans="2:19" ht="12.75">
      <c r="B30" s="182" t="s">
        <v>277</v>
      </c>
      <c r="C30" s="183" t="s">
        <v>278</v>
      </c>
      <c r="D30" s="184" t="s">
        <v>279</v>
      </c>
      <c r="E30" s="182" t="s">
        <v>280</v>
      </c>
      <c r="F30" s="183" t="s">
        <v>278</v>
      </c>
      <c r="G30" s="184" t="s">
        <v>279</v>
      </c>
      <c r="H30" s="182" t="s">
        <v>280</v>
      </c>
      <c r="I30" s="183" t="s">
        <v>278</v>
      </c>
      <c r="J30" s="184" t="s">
        <v>279</v>
      </c>
      <c r="K30" s="260" t="s">
        <v>281</v>
      </c>
      <c r="L30" s="183" t="s">
        <v>278</v>
      </c>
      <c r="M30" s="184" t="s">
        <v>279</v>
      </c>
      <c r="N30" s="182" t="s">
        <v>281</v>
      </c>
      <c r="O30" s="183" t="s">
        <v>278</v>
      </c>
      <c r="P30" s="184" t="s">
        <v>279</v>
      </c>
      <c r="Q30" s="182" t="s">
        <v>281</v>
      </c>
      <c r="R30" s="183" t="s">
        <v>278</v>
      </c>
      <c r="S30" s="184" t="s">
        <v>279</v>
      </c>
    </row>
    <row r="31" spans="2:19" ht="12.75">
      <c r="B31" s="213"/>
      <c r="C31" s="186"/>
      <c r="D31" s="214"/>
      <c r="E31" s="215" t="s">
        <v>642</v>
      </c>
      <c r="F31" s="186">
        <v>2330</v>
      </c>
      <c r="G31" s="214"/>
      <c r="H31" s="213" t="s">
        <v>427</v>
      </c>
      <c r="I31" s="186">
        <v>2000</v>
      </c>
      <c r="J31" s="214"/>
      <c r="K31" s="215" t="s">
        <v>643</v>
      </c>
      <c r="L31" s="186">
        <v>1050</v>
      </c>
      <c r="M31" s="214"/>
      <c r="N31" s="213"/>
      <c r="O31" s="186"/>
      <c r="P31" s="214"/>
      <c r="Q31" s="213"/>
      <c r="R31" s="186"/>
      <c r="S31" s="214"/>
    </row>
    <row r="32" spans="2:19" ht="12.75">
      <c r="B32" s="188"/>
      <c r="C32" s="189"/>
      <c r="D32" s="190"/>
      <c r="E32" s="261"/>
      <c r="F32" s="189"/>
      <c r="G32" s="190"/>
      <c r="H32" s="188" t="s">
        <v>428</v>
      </c>
      <c r="I32" s="189">
        <v>900</v>
      </c>
      <c r="J32" s="190"/>
      <c r="K32" s="261"/>
      <c r="L32" s="189"/>
      <c r="M32" s="190"/>
      <c r="N32" s="188"/>
      <c r="O32" s="189"/>
      <c r="P32" s="190"/>
      <c r="Q32" s="188"/>
      <c r="R32" s="189"/>
      <c r="S32" s="190"/>
    </row>
    <row r="33" spans="2:19" ht="12.75">
      <c r="B33" s="188"/>
      <c r="C33" s="189"/>
      <c r="D33" s="190"/>
      <c r="E33" s="261"/>
      <c r="F33" s="189"/>
      <c r="G33" s="190"/>
      <c r="H33" s="188" t="s">
        <v>429</v>
      </c>
      <c r="I33" s="189">
        <v>2140</v>
      </c>
      <c r="J33" s="190"/>
      <c r="K33" s="261" t="s">
        <v>644</v>
      </c>
      <c r="L33" s="189">
        <v>1300</v>
      </c>
      <c r="M33" s="190"/>
      <c r="N33" s="188"/>
      <c r="O33" s="189"/>
      <c r="P33" s="190"/>
      <c r="Q33" s="188"/>
      <c r="R33" s="189"/>
      <c r="S33" s="190"/>
    </row>
    <row r="34" spans="2:19" ht="12.75">
      <c r="B34" s="193"/>
      <c r="C34" s="194"/>
      <c r="D34" s="195"/>
      <c r="E34" s="216" t="s">
        <v>645</v>
      </c>
      <c r="F34" s="194">
        <v>0</v>
      </c>
      <c r="G34" s="195"/>
      <c r="H34" s="193" t="s">
        <v>430</v>
      </c>
      <c r="I34" s="194">
        <v>2610</v>
      </c>
      <c r="J34" s="195"/>
      <c r="K34" s="216"/>
      <c r="L34" s="194">
        <v>0</v>
      </c>
      <c r="M34" s="195"/>
      <c r="N34" s="193"/>
      <c r="O34" s="194"/>
      <c r="P34" s="195"/>
      <c r="Q34" s="193"/>
      <c r="R34" s="194">
        <v>0</v>
      </c>
      <c r="S34" s="195"/>
    </row>
    <row r="35" spans="2:19" ht="12.75">
      <c r="B35" s="193"/>
      <c r="C35" s="194"/>
      <c r="D35" s="195"/>
      <c r="E35" s="453" t="s">
        <v>431</v>
      </c>
      <c r="F35" s="454"/>
      <c r="G35" s="195"/>
      <c r="H35" s="193" t="s">
        <v>432</v>
      </c>
      <c r="I35" s="194">
        <v>2010</v>
      </c>
      <c r="J35" s="195"/>
      <c r="K35" s="216"/>
      <c r="L35" s="194">
        <v>0</v>
      </c>
      <c r="M35" s="195"/>
      <c r="N35" s="193"/>
      <c r="O35" s="194"/>
      <c r="P35" s="195"/>
      <c r="Q35" s="193"/>
      <c r="R35" s="194">
        <v>0</v>
      </c>
      <c r="S35" s="195"/>
    </row>
    <row r="36" spans="2:19" ht="12.75">
      <c r="B36" s="217"/>
      <c r="C36" s="218"/>
      <c r="D36" s="219"/>
      <c r="E36" s="220" t="s">
        <v>433</v>
      </c>
      <c r="F36" s="218"/>
      <c r="G36" s="219"/>
      <c r="H36" s="217"/>
      <c r="I36" s="218"/>
      <c r="J36" s="219"/>
      <c r="K36" s="220"/>
      <c r="L36" s="218"/>
      <c r="M36" s="219"/>
      <c r="N36" s="217"/>
      <c r="O36" s="218"/>
      <c r="P36" s="219"/>
      <c r="Q36" s="217"/>
      <c r="R36" s="218"/>
      <c r="S36" s="219"/>
    </row>
    <row r="37" spans="2:19" ht="12.75">
      <c r="B37" s="200" t="s">
        <v>300</v>
      </c>
      <c r="C37" s="201">
        <f>SUM(C31:C36)</f>
        <v>0</v>
      </c>
      <c r="D37" s="202">
        <f>SUM(D31:D36)</f>
        <v>0</v>
      </c>
      <c r="E37" s="203" t="s">
        <v>301</v>
      </c>
      <c r="F37" s="201">
        <f>SUM(F31:F36)</f>
        <v>2330</v>
      </c>
      <c r="G37" s="202">
        <f>SUM(G31:G36)</f>
        <v>0</v>
      </c>
      <c r="H37" s="203" t="s">
        <v>302</v>
      </c>
      <c r="I37" s="201">
        <f>SUM(I31:I36)</f>
        <v>9660</v>
      </c>
      <c r="J37" s="202">
        <f>SUM(J31:J36)</f>
        <v>0</v>
      </c>
      <c r="K37" s="262" t="s">
        <v>303</v>
      </c>
      <c r="L37" s="201">
        <f>SUM(L31:L36)</f>
        <v>2350</v>
      </c>
      <c r="M37" s="202">
        <f>SUM(M31:M36)</f>
        <v>0</v>
      </c>
      <c r="N37" s="200"/>
      <c r="O37" s="201">
        <f>SUM(O31:O36)</f>
        <v>0</v>
      </c>
      <c r="P37" s="202">
        <f>SUM(P31:P36)</f>
        <v>0</v>
      </c>
      <c r="Q37" s="200"/>
      <c r="R37" s="201">
        <f>SUM(R31:R36)</f>
        <v>0</v>
      </c>
      <c r="S37" s="202">
        <f>SUM(S31:S36)</f>
        <v>0</v>
      </c>
    </row>
    <row r="38" spans="2:19" ht="12.75">
      <c r="B38" s="456"/>
      <c r="C38" s="456"/>
      <c r="D38" s="456"/>
      <c r="E38" s="456"/>
      <c r="F38" s="456"/>
      <c r="G38" s="456"/>
      <c r="H38" s="456"/>
      <c r="I38" s="205"/>
      <c r="J38" s="205"/>
      <c r="K38" s="204"/>
      <c r="L38" s="205"/>
      <c r="M38" s="205"/>
      <c r="N38" s="204"/>
      <c r="O38" s="205"/>
      <c r="P38" s="205"/>
      <c r="Q38" s="207" t="s">
        <v>305</v>
      </c>
      <c r="R38" s="208">
        <f>SUM(C37,F37,I37,L37,O37,R37)</f>
        <v>14340</v>
      </c>
      <c r="S38" s="209">
        <f>SUM(D37,G37,J37,M37,P37,S37)</f>
        <v>0</v>
      </c>
    </row>
    <row r="39" spans="2:8" ht="12.75">
      <c r="B39" s="457" t="s">
        <v>378</v>
      </c>
      <c r="C39" s="457"/>
      <c r="D39" s="457"/>
      <c r="E39" s="457"/>
      <c r="F39" s="457"/>
      <c r="G39" s="457"/>
      <c r="H39" s="457"/>
    </row>
    <row r="40" ht="12.75">
      <c r="B40" s="121" t="s">
        <v>434</v>
      </c>
    </row>
    <row r="41" spans="2:18" ht="12.75">
      <c r="B41" s="41"/>
      <c r="C41" s="222"/>
      <c r="D41" s="222"/>
      <c r="E41" s="464"/>
      <c r="F41" s="222"/>
      <c r="G41" s="222"/>
      <c r="H41" s="464"/>
      <c r="I41" s="222"/>
      <c r="J41" s="222"/>
      <c r="K41" s="464"/>
      <c r="L41" s="222"/>
      <c r="M41" s="222"/>
      <c r="N41" s="464"/>
      <c r="O41" s="222"/>
      <c r="P41" s="222"/>
      <c r="Q41" s="464"/>
      <c r="R41" s="222"/>
    </row>
    <row r="42" ht="12.75">
      <c r="B42" s="211"/>
    </row>
    <row r="43" ht="12.75">
      <c r="B43" s="211"/>
    </row>
  </sheetData>
  <sheetProtection sheet="1" objects="1" scenarios="1"/>
  <mergeCells count="7">
    <mergeCell ref="B39:H39"/>
    <mergeCell ref="D3:E3"/>
    <mergeCell ref="F3:G3"/>
    <mergeCell ref="K6:M6"/>
    <mergeCell ref="K29:M29"/>
    <mergeCell ref="E35:F35"/>
    <mergeCell ref="B38:H38"/>
  </mergeCells>
  <conditionalFormatting sqref="D31:D36 D8:D24 G31:G36 G8:G24 J31:J36 J8:J24 M31:M36 M8:M24 P31:P36 P8:P24 S31:S36 S8:S24">
    <cfRule type="cellIs" priority="2" dxfId="42" operator="greaterThan">
      <formula>C8</formula>
    </cfRule>
  </conditionalFormatting>
  <conditionalFormatting sqref="D23 G23 J23 M23 P23 S23">
    <cfRule type="cellIs" priority="1" dxfId="42" operator="greaterThan">
      <formula>C23</formula>
    </cfRule>
  </conditionalFormatting>
  <hyperlinks>
    <hyperlink ref="A1" location="最初に入力!A1" display="〇"/>
  </hyperlinks>
  <printOptions/>
  <pageMargins left="0.03937007874015748" right="0.03937007874015748" top="0.7480314960629921" bottom="0.7480314960629921" header="0.31496062992125984" footer="0.31496062992125984"/>
  <pageSetup fitToHeight="1" fitToWidth="1" horizontalDpi="600" verticalDpi="600" orientation="landscape" paperSize="9" scale="96" r:id="rId1"/>
</worksheet>
</file>

<file path=xl/worksheets/sheet16.xml><?xml version="1.0" encoding="utf-8"?>
<worksheet xmlns="http://schemas.openxmlformats.org/spreadsheetml/2006/main" xmlns:r="http://schemas.openxmlformats.org/officeDocument/2006/relationships">
  <sheetPr codeName="Sheet14">
    <pageSetUpPr fitToPage="1"/>
  </sheetPr>
  <dimension ref="A1:S33"/>
  <sheetViews>
    <sheetView showGridLines="0" showZeros="0" zoomScalePageLayoutView="0" workbookViewId="0" topLeftCell="A1">
      <selection activeCell="A1" sqref="A1"/>
    </sheetView>
  </sheetViews>
  <sheetFormatPr defaultColWidth="9.140625" defaultRowHeight="15"/>
  <cols>
    <col min="1" max="1" width="1.421875" style="464" customWidth="1"/>
    <col min="2" max="2" width="10.7109375" style="505" customWidth="1"/>
    <col min="3" max="4" width="6.421875" style="210" customWidth="1"/>
    <col min="5" max="5" width="10.7109375" style="505" customWidth="1"/>
    <col min="6" max="7" width="6.421875" style="210" customWidth="1"/>
    <col min="8" max="8" width="10.7109375" style="505" customWidth="1"/>
    <col min="9" max="10" width="6.421875" style="210" customWidth="1"/>
    <col min="11" max="11" width="10.7109375" style="505" customWidth="1"/>
    <col min="12" max="13" width="6.421875" style="210" customWidth="1"/>
    <col min="14" max="14" width="10.7109375" style="505" customWidth="1"/>
    <col min="15" max="16" width="6.421875" style="210" customWidth="1"/>
    <col min="17" max="17" width="10.7109375" style="505" customWidth="1"/>
    <col min="18" max="19" width="6.421875" style="210" customWidth="1"/>
    <col min="20" max="16384" width="8.8515625" style="464" customWidth="1"/>
  </cols>
  <sheetData>
    <row r="1" spans="1:19" ht="12.75">
      <c r="A1" s="263" t="s">
        <v>435</v>
      </c>
      <c r="C1" s="464"/>
      <c r="D1" s="464"/>
      <c r="F1" s="464"/>
      <c r="G1" s="464"/>
      <c r="I1" s="464"/>
      <c r="J1" s="464"/>
      <c r="L1" s="464"/>
      <c r="M1" s="464"/>
      <c r="O1" s="464"/>
      <c r="P1" s="464"/>
      <c r="R1" s="464"/>
      <c r="S1" s="212" t="str">
        <f>YEAR('最初に入力'!N1)&amp;"年"&amp;MONTH('最初に入力'!N1)&amp;"月"&amp;DAY('最初に入力'!N1)&amp;"日改定"</f>
        <v>2023年3月1日改定</v>
      </c>
    </row>
    <row r="2" spans="2:19" ht="12.75">
      <c r="B2" s="160" t="s">
        <v>266</v>
      </c>
      <c r="C2" s="161"/>
      <c r="D2" s="162" t="s">
        <v>267</v>
      </c>
      <c r="E2" s="163"/>
      <c r="F2" s="162" t="s">
        <v>268</v>
      </c>
      <c r="G2" s="161"/>
      <c r="H2" s="164" t="s">
        <v>269</v>
      </c>
      <c r="I2" s="162" t="s">
        <v>270</v>
      </c>
      <c r="J2" s="165"/>
      <c r="K2" s="163"/>
      <c r="L2" s="162" t="s">
        <v>271</v>
      </c>
      <c r="M2" s="165"/>
      <c r="N2" s="166"/>
      <c r="O2" s="161"/>
      <c r="P2" s="162" t="s">
        <v>272</v>
      </c>
      <c r="Q2" s="163"/>
      <c r="R2" s="167" t="s">
        <v>273</v>
      </c>
      <c r="S2" s="167" t="s">
        <v>274</v>
      </c>
    </row>
    <row r="3" spans="2:19" ht="29.25" customHeight="1">
      <c r="B3" s="168">
        <f>IF('最初に入力'!C2&lt;&gt;"",TEXT('最初に入力'!C2,"m月d日(aaa)"),"")</f>
      </c>
      <c r="C3" s="506"/>
      <c r="D3" s="447">
        <f>'最初に入力'!C5</f>
        <v>0</v>
      </c>
      <c r="E3" s="448"/>
      <c r="F3" s="447">
        <f>S29</f>
        <v>0</v>
      </c>
      <c r="G3" s="448"/>
      <c r="H3" s="169">
        <f>'最初に入力'!C6</f>
        <v>0</v>
      </c>
      <c r="I3" s="170">
        <f>'最初に入力'!C3</f>
        <v>0</v>
      </c>
      <c r="J3" s="171"/>
      <c r="K3" s="172"/>
      <c r="L3" s="170">
        <f>'最初に入力'!C4</f>
        <v>0</v>
      </c>
      <c r="M3" s="171"/>
      <c r="N3" s="173"/>
      <c r="O3" s="174"/>
      <c r="P3" s="170">
        <f>'最初に入力'!C7</f>
        <v>0</v>
      </c>
      <c r="Q3" s="172"/>
      <c r="R3" s="175">
        <f>'最初に入力'!C10</f>
        <v>0</v>
      </c>
      <c r="S3" s="507">
        <f>'最初に入力'!C11</f>
        <v>0</v>
      </c>
    </row>
    <row r="4" spans="3:19" ht="12.75">
      <c r="C4" s="464"/>
      <c r="D4" s="464"/>
      <c r="F4" s="464"/>
      <c r="G4" s="464"/>
      <c r="I4" s="464"/>
      <c r="J4" s="464"/>
      <c r="L4" s="464"/>
      <c r="M4" s="464"/>
      <c r="O4" s="464"/>
      <c r="P4" s="464"/>
      <c r="R4" s="116"/>
      <c r="S4" s="176">
        <f>'最初に入力'!F11</f>
        <v>0</v>
      </c>
    </row>
    <row r="5" spans="2:19" ht="12.75">
      <c r="B5" s="255" t="s">
        <v>646</v>
      </c>
      <c r="C5" s="464"/>
      <c r="D5" s="464"/>
      <c r="F5" s="464"/>
      <c r="G5" s="464"/>
      <c r="I5" s="464"/>
      <c r="J5" s="464"/>
      <c r="L5" s="464"/>
      <c r="M5" s="464"/>
      <c r="O5" s="464"/>
      <c r="P5" s="464"/>
      <c r="R5" s="464"/>
      <c r="S5" s="177" t="s">
        <v>379</v>
      </c>
    </row>
    <row r="6" spans="2:19" ht="12.75">
      <c r="B6" s="178"/>
      <c r="C6" s="179"/>
      <c r="D6" s="180"/>
      <c r="E6" s="181" t="s">
        <v>504</v>
      </c>
      <c r="F6" s="179"/>
      <c r="G6" s="180"/>
      <c r="H6" s="181" t="s">
        <v>505</v>
      </c>
      <c r="I6" s="179"/>
      <c r="J6" s="180"/>
      <c r="K6" s="449" t="s">
        <v>506</v>
      </c>
      <c r="L6" s="450"/>
      <c r="M6" s="451"/>
      <c r="N6" s="449"/>
      <c r="O6" s="450"/>
      <c r="P6" s="451"/>
      <c r="Q6" s="181"/>
      <c r="R6" s="179"/>
      <c r="S6" s="180"/>
    </row>
    <row r="7" spans="2:19" ht="12.75">
      <c r="B7" s="182" t="s">
        <v>277</v>
      </c>
      <c r="C7" s="183" t="s">
        <v>278</v>
      </c>
      <c r="D7" s="184" t="s">
        <v>279</v>
      </c>
      <c r="E7" s="182" t="s">
        <v>280</v>
      </c>
      <c r="F7" s="183" t="s">
        <v>278</v>
      </c>
      <c r="G7" s="184" t="s">
        <v>279</v>
      </c>
      <c r="H7" s="182" t="s">
        <v>280</v>
      </c>
      <c r="I7" s="183" t="s">
        <v>278</v>
      </c>
      <c r="J7" s="184" t="s">
        <v>279</v>
      </c>
      <c r="K7" s="182" t="s">
        <v>281</v>
      </c>
      <c r="L7" s="183" t="s">
        <v>278</v>
      </c>
      <c r="M7" s="184" t="s">
        <v>279</v>
      </c>
      <c r="N7" s="182" t="s">
        <v>281</v>
      </c>
      <c r="O7" s="183" t="s">
        <v>278</v>
      </c>
      <c r="P7" s="184" t="s">
        <v>279</v>
      </c>
      <c r="Q7" s="182" t="s">
        <v>281</v>
      </c>
      <c r="R7" s="183" t="s">
        <v>278</v>
      </c>
      <c r="S7" s="184" t="s">
        <v>279</v>
      </c>
    </row>
    <row r="8" spans="2:19" ht="12.75">
      <c r="B8" s="185"/>
      <c r="C8" s="186"/>
      <c r="D8" s="187"/>
      <c r="E8" s="185" t="s">
        <v>647</v>
      </c>
      <c r="F8" s="186">
        <v>2550</v>
      </c>
      <c r="G8" s="187"/>
      <c r="H8" s="185"/>
      <c r="I8" s="186">
        <v>0</v>
      </c>
      <c r="J8" s="187"/>
      <c r="K8" s="185" t="s">
        <v>648</v>
      </c>
      <c r="L8" s="186">
        <v>1490</v>
      </c>
      <c r="M8" s="187"/>
      <c r="N8" s="185"/>
      <c r="O8" s="186"/>
      <c r="P8" s="187"/>
      <c r="Q8" s="213"/>
      <c r="R8" s="186"/>
      <c r="S8" s="187"/>
    </row>
    <row r="9" spans="2:19" ht="12.75">
      <c r="B9" s="188"/>
      <c r="C9" s="189"/>
      <c r="D9" s="190"/>
      <c r="E9" s="188"/>
      <c r="F9" s="189"/>
      <c r="G9" s="190"/>
      <c r="H9" s="188"/>
      <c r="I9" s="189">
        <v>0</v>
      </c>
      <c r="J9" s="190"/>
      <c r="K9" s="188"/>
      <c r="L9" s="189">
        <v>0</v>
      </c>
      <c r="M9" s="190"/>
      <c r="N9" s="188"/>
      <c r="O9" s="189"/>
      <c r="P9" s="190"/>
      <c r="Q9" s="238"/>
      <c r="R9" s="189"/>
      <c r="S9" s="190"/>
    </row>
    <row r="10" spans="2:19" ht="12.75">
      <c r="B10" s="188"/>
      <c r="C10" s="189"/>
      <c r="D10" s="190"/>
      <c r="E10" s="188"/>
      <c r="F10" s="189"/>
      <c r="G10" s="190"/>
      <c r="H10" s="188"/>
      <c r="I10" s="189">
        <v>0</v>
      </c>
      <c r="J10" s="190"/>
      <c r="K10" s="188"/>
      <c r="L10" s="189"/>
      <c r="M10" s="190"/>
      <c r="N10" s="188"/>
      <c r="O10" s="189"/>
      <c r="P10" s="190"/>
      <c r="Q10" s="188"/>
      <c r="R10" s="189"/>
      <c r="S10" s="190"/>
    </row>
    <row r="11" spans="2:19" ht="12.75">
      <c r="B11" s="188"/>
      <c r="C11" s="189"/>
      <c r="D11" s="190"/>
      <c r="E11" s="188"/>
      <c r="F11" s="189"/>
      <c r="G11" s="190"/>
      <c r="H11" s="188" t="s">
        <v>649</v>
      </c>
      <c r="I11" s="189">
        <v>3350</v>
      </c>
      <c r="J11" s="190"/>
      <c r="K11" s="188" t="s">
        <v>650</v>
      </c>
      <c r="L11" s="189">
        <v>130</v>
      </c>
      <c r="M11" s="190"/>
      <c r="N11" s="188"/>
      <c r="O11" s="189"/>
      <c r="P11" s="190"/>
      <c r="Q11" s="188"/>
      <c r="R11" s="189"/>
      <c r="S11" s="190"/>
    </row>
    <row r="12" spans="2:19" ht="12.75">
      <c r="B12" s="188"/>
      <c r="C12" s="189"/>
      <c r="D12" s="190"/>
      <c r="E12" s="188" t="s">
        <v>651</v>
      </c>
      <c r="F12" s="189">
        <v>330</v>
      </c>
      <c r="G12" s="190"/>
      <c r="H12" s="188"/>
      <c r="I12" s="189">
        <v>0</v>
      </c>
      <c r="J12" s="190"/>
      <c r="K12" s="188"/>
      <c r="L12" s="189"/>
      <c r="M12" s="190"/>
      <c r="N12" s="188"/>
      <c r="O12" s="189"/>
      <c r="P12" s="190"/>
      <c r="Q12" s="188"/>
      <c r="R12" s="189"/>
      <c r="S12" s="190"/>
    </row>
    <row r="13" spans="2:19" ht="12.75">
      <c r="B13" s="188"/>
      <c r="C13" s="189"/>
      <c r="D13" s="190"/>
      <c r="E13" s="188" t="s">
        <v>436</v>
      </c>
      <c r="F13" s="189">
        <v>80</v>
      </c>
      <c r="G13" s="190"/>
      <c r="H13" s="188" t="s">
        <v>652</v>
      </c>
      <c r="I13" s="189">
        <v>150</v>
      </c>
      <c r="J13" s="190"/>
      <c r="K13" s="188" t="s">
        <v>437</v>
      </c>
      <c r="L13" s="189">
        <v>40</v>
      </c>
      <c r="M13" s="190"/>
      <c r="N13" s="188"/>
      <c r="O13" s="189"/>
      <c r="P13" s="190"/>
      <c r="Q13" s="188"/>
      <c r="R13" s="189"/>
      <c r="S13" s="190"/>
    </row>
    <row r="14" spans="2:19" ht="12.75">
      <c r="B14" s="188"/>
      <c r="C14" s="189"/>
      <c r="D14" s="190"/>
      <c r="E14" s="188" t="s">
        <v>438</v>
      </c>
      <c r="F14" s="189">
        <v>70</v>
      </c>
      <c r="G14" s="190"/>
      <c r="H14" s="188"/>
      <c r="I14" s="189"/>
      <c r="J14" s="190"/>
      <c r="K14" s="188"/>
      <c r="L14" s="189"/>
      <c r="M14" s="190"/>
      <c r="N14" s="188"/>
      <c r="O14" s="189"/>
      <c r="P14" s="190"/>
      <c r="Q14" s="188"/>
      <c r="R14" s="189"/>
      <c r="S14" s="190"/>
    </row>
    <row r="15" spans="2:19" ht="12.75">
      <c r="B15" s="188"/>
      <c r="C15" s="189"/>
      <c r="D15" s="190"/>
      <c r="E15" s="188" t="s">
        <v>439</v>
      </c>
      <c r="F15" s="189">
        <v>90</v>
      </c>
      <c r="G15" s="190"/>
      <c r="H15" s="188" t="s">
        <v>440</v>
      </c>
      <c r="I15" s="189">
        <v>160</v>
      </c>
      <c r="J15" s="190"/>
      <c r="K15" s="188" t="s">
        <v>653</v>
      </c>
      <c r="L15" s="189">
        <v>60</v>
      </c>
      <c r="M15" s="190"/>
      <c r="N15" s="188"/>
      <c r="O15" s="189"/>
      <c r="P15" s="190"/>
      <c r="Q15" s="188"/>
      <c r="R15" s="189"/>
      <c r="S15" s="190"/>
    </row>
    <row r="16" spans="2:19" ht="12.75">
      <c r="B16" s="188"/>
      <c r="C16" s="189"/>
      <c r="D16" s="190"/>
      <c r="E16" s="188" t="s">
        <v>441</v>
      </c>
      <c r="F16" s="189">
        <v>70</v>
      </c>
      <c r="G16" s="190"/>
      <c r="H16" s="188"/>
      <c r="I16" s="189"/>
      <c r="J16" s="190"/>
      <c r="K16" s="188"/>
      <c r="L16" s="189"/>
      <c r="M16" s="190"/>
      <c r="N16" s="188"/>
      <c r="O16" s="189"/>
      <c r="P16" s="190"/>
      <c r="Q16" s="188"/>
      <c r="R16" s="189"/>
      <c r="S16" s="190"/>
    </row>
    <row r="17" spans="2:19" ht="12.75">
      <c r="B17" s="188"/>
      <c r="C17" s="189"/>
      <c r="D17" s="190"/>
      <c r="E17" s="188" t="s">
        <v>654</v>
      </c>
      <c r="F17" s="189">
        <v>60</v>
      </c>
      <c r="G17" s="190"/>
      <c r="H17" s="188" t="s">
        <v>442</v>
      </c>
      <c r="I17" s="189">
        <v>110</v>
      </c>
      <c r="J17" s="190"/>
      <c r="K17" s="188"/>
      <c r="L17" s="189"/>
      <c r="M17" s="190"/>
      <c r="N17" s="188"/>
      <c r="O17" s="189"/>
      <c r="P17" s="190"/>
      <c r="Q17" s="188"/>
      <c r="R17" s="189"/>
      <c r="S17" s="190"/>
    </row>
    <row r="18" spans="2:19" ht="12.75">
      <c r="B18" s="188"/>
      <c r="C18" s="189"/>
      <c r="D18" s="190"/>
      <c r="E18" s="188" t="s">
        <v>655</v>
      </c>
      <c r="F18" s="189">
        <v>110</v>
      </c>
      <c r="G18" s="190"/>
      <c r="H18" s="188"/>
      <c r="I18" s="189"/>
      <c r="J18" s="190"/>
      <c r="K18" s="188"/>
      <c r="L18" s="189"/>
      <c r="M18" s="190"/>
      <c r="N18" s="188"/>
      <c r="O18" s="189"/>
      <c r="P18" s="190"/>
      <c r="Q18" s="188"/>
      <c r="R18" s="189"/>
      <c r="S18" s="190"/>
    </row>
    <row r="19" spans="2:19" ht="12.75">
      <c r="B19" s="188"/>
      <c r="C19" s="189"/>
      <c r="D19" s="190"/>
      <c r="E19" s="188" t="s">
        <v>443</v>
      </c>
      <c r="F19" s="189">
        <v>110</v>
      </c>
      <c r="G19" s="190"/>
      <c r="H19" s="188"/>
      <c r="I19" s="189"/>
      <c r="J19" s="190"/>
      <c r="K19" s="188"/>
      <c r="L19" s="189"/>
      <c r="M19" s="190"/>
      <c r="N19" s="188"/>
      <c r="O19" s="189"/>
      <c r="P19" s="190"/>
      <c r="Q19" s="188"/>
      <c r="R19" s="189"/>
      <c r="S19" s="190"/>
    </row>
    <row r="20" spans="2:19" ht="12.75">
      <c r="B20" s="188"/>
      <c r="C20" s="189"/>
      <c r="D20" s="190"/>
      <c r="E20" s="188"/>
      <c r="F20" s="189"/>
      <c r="G20" s="190"/>
      <c r="H20" s="188" t="s">
        <v>444</v>
      </c>
      <c r="I20" s="189">
        <v>140</v>
      </c>
      <c r="J20" s="190"/>
      <c r="K20" s="188"/>
      <c r="L20" s="189"/>
      <c r="M20" s="190"/>
      <c r="N20" s="188"/>
      <c r="O20" s="189"/>
      <c r="P20" s="190"/>
      <c r="Q20" s="188"/>
      <c r="R20" s="189"/>
      <c r="S20" s="190"/>
    </row>
    <row r="21" spans="2:19" ht="12.75">
      <c r="B21" s="188"/>
      <c r="C21" s="189"/>
      <c r="D21" s="190"/>
      <c r="E21" s="188"/>
      <c r="F21" s="189">
        <v>0</v>
      </c>
      <c r="G21" s="190"/>
      <c r="H21" s="188"/>
      <c r="I21" s="189">
        <v>0</v>
      </c>
      <c r="J21" s="190"/>
      <c r="K21" s="188"/>
      <c r="L21" s="189"/>
      <c r="M21" s="190"/>
      <c r="N21" s="188"/>
      <c r="O21" s="189"/>
      <c r="P21" s="190"/>
      <c r="Q21" s="188"/>
      <c r="R21" s="189"/>
      <c r="S21" s="190"/>
    </row>
    <row r="22" spans="2:19" ht="12.75">
      <c r="B22" s="188"/>
      <c r="C22" s="189"/>
      <c r="D22" s="190"/>
      <c r="E22" s="188"/>
      <c r="F22" s="189">
        <v>0</v>
      </c>
      <c r="G22" s="190"/>
      <c r="H22" s="188" t="s">
        <v>656</v>
      </c>
      <c r="I22" s="189">
        <v>290</v>
      </c>
      <c r="J22" s="190"/>
      <c r="K22" s="188"/>
      <c r="L22" s="189"/>
      <c r="M22" s="190"/>
      <c r="N22" s="188"/>
      <c r="O22" s="189"/>
      <c r="P22" s="190"/>
      <c r="Q22" s="188"/>
      <c r="R22" s="189"/>
      <c r="S22" s="190"/>
    </row>
    <row r="23" spans="2:19" ht="12.75">
      <c r="B23" s="193"/>
      <c r="C23" s="194"/>
      <c r="D23" s="195"/>
      <c r="E23" s="193" t="s">
        <v>445</v>
      </c>
      <c r="F23" s="194">
        <v>90</v>
      </c>
      <c r="G23" s="195"/>
      <c r="H23" s="193"/>
      <c r="I23" s="194"/>
      <c r="J23" s="195"/>
      <c r="K23" s="193"/>
      <c r="L23" s="194"/>
      <c r="M23" s="195"/>
      <c r="N23" s="193"/>
      <c r="O23" s="194"/>
      <c r="P23" s="195"/>
      <c r="Q23" s="188"/>
      <c r="R23" s="194"/>
      <c r="S23" s="195"/>
    </row>
    <row r="24" spans="2:19" ht="12.75">
      <c r="B24" s="193"/>
      <c r="C24" s="194"/>
      <c r="D24" s="195"/>
      <c r="E24" s="193" t="s">
        <v>446</v>
      </c>
      <c r="F24" s="194">
        <v>310</v>
      </c>
      <c r="G24" s="195"/>
      <c r="H24" s="193"/>
      <c r="I24" s="194">
        <v>0</v>
      </c>
      <c r="J24" s="195"/>
      <c r="K24" s="193"/>
      <c r="L24" s="194"/>
      <c r="M24" s="195"/>
      <c r="N24" s="193"/>
      <c r="O24" s="194"/>
      <c r="P24" s="195"/>
      <c r="Q24" s="193"/>
      <c r="R24" s="194"/>
      <c r="S24" s="195"/>
    </row>
    <row r="25" spans="2:19" ht="12.75">
      <c r="B25" s="193"/>
      <c r="C25" s="194"/>
      <c r="D25" s="195"/>
      <c r="E25" s="193" t="s">
        <v>447</v>
      </c>
      <c r="F25" s="194">
        <v>90</v>
      </c>
      <c r="G25" s="195"/>
      <c r="H25" s="193"/>
      <c r="I25" s="194"/>
      <c r="J25" s="195"/>
      <c r="K25" s="193"/>
      <c r="L25" s="194"/>
      <c r="M25" s="195"/>
      <c r="N25" s="264"/>
      <c r="O25" s="194"/>
      <c r="P25" s="265"/>
      <c r="Q25" s="193"/>
      <c r="R25" s="194"/>
      <c r="S25" s="195"/>
    </row>
    <row r="26" spans="2:19" ht="12.75">
      <c r="B26" s="264"/>
      <c r="C26" s="194"/>
      <c r="D26" s="265"/>
      <c r="E26" s="264" t="s">
        <v>657</v>
      </c>
      <c r="F26" s="194">
        <v>60</v>
      </c>
      <c r="G26" s="265"/>
      <c r="H26" s="264"/>
      <c r="I26" s="194"/>
      <c r="J26" s="265"/>
      <c r="K26" s="264"/>
      <c r="L26" s="194"/>
      <c r="M26" s="265"/>
      <c r="N26" s="193"/>
      <c r="O26" s="194"/>
      <c r="P26" s="195"/>
      <c r="Q26" s="193"/>
      <c r="R26" s="194"/>
      <c r="S26" s="265"/>
    </row>
    <row r="27" spans="2:19" ht="12.75">
      <c r="B27" s="197"/>
      <c r="C27" s="198"/>
      <c r="D27" s="199"/>
      <c r="E27" s="197"/>
      <c r="F27" s="198"/>
      <c r="G27" s="199"/>
      <c r="H27" s="197"/>
      <c r="I27" s="198"/>
      <c r="J27" s="199"/>
      <c r="K27" s="197"/>
      <c r="L27" s="198"/>
      <c r="M27" s="199"/>
      <c r="N27" s="197"/>
      <c r="O27" s="198"/>
      <c r="P27" s="199"/>
      <c r="Q27" s="266"/>
      <c r="R27" s="198"/>
      <c r="S27" s="199"/>
    </row>
    <row r="28" spans="2:19" ht="12.75">
      <c r="B28" s="200"/>
      <c r="C28" s="201">
        <v>0</v>
      </c>
      <c r="D28" s="202">
        <v>0</v>
      </c>
      <c r="E28" s="203" t="s">
        <v>301</v>
      </c>
      <c r="F28" s="201">
        <f>SUM(F8:F27)</f>
        <v>4020</v>
      </c>
      <c r="G28" s="202">
        <f>SUM(G8:G27)</f>
        <v>0</v>
      </c>
      <c r="H28" s="203" t="s">
        <v>302</v>
      </c>
      <c r="I28" s="201">
        <f>SUM(I8:I27)</f>
        <v>4200</v>
      </c>
      <c r="J28" s="202">
        <f>SUM(J8:J27)</f>
        <v>0</v>
      </c>
      <c r="K28" s="200" t="s">
        <v>303</v>
      </c>
      <c r="L28" s="201">
        <f>SUM(L8:L27)</f>
        <v>1720</v>
      </c>
      <c r="M28" s="202">
        <f>SUM(M8:M27)</f>
        <v>0</v>
      </c>
      <c r="N28" s="200"/>
      <c r="O28" s="201">
        <f>SUM(O8:O27)</f>
        <v>0</v>
      </c>
      <c r="P28" s="202">
        <f>SUM(P8:P27)</f>
        <v>0</v>
      </c>
      <c r="Q28" s="267"/>
      <c r="R28" s="201">
        <f>SUM(R8:R27)</f>
        <v>0</v>
      </c>
      <c r="S28" s="202">
        <f>SUM(S8:S27)</f>
        <v>0</v>
      </c>
    </row>
    <row r="29" spans="2:19" ht="12.75">
      <c r="B29" s="456"/>
      <c r="C29" s="456"/>
      <c r="D29" s="456"/>
      <c r="E29" s="456"/>
      <c r="F29" s="456"/>
      <c r="G29" s="456"/>
      <c r="H29" s="456"/>
      <c r="I29" s="205"/>
      <c r="J29" s="205"/>
      <c r="K29" s="204"/>
      <c r="L29" s="205"/>
      <c r="M29" s="205"/>
      <c r="N29" s="204"/>
      <c r="O29" s="205"/>
      <c r="P29" s="205"/>
      <c r="Q29" s="268" t="s">
        <v>305</v>
      </c>
      <c r="R29" s="269">
        <f>SUM(C28,F28,I28,L28,O28,R28)</f>
        <v>9940</v>
      </c>
      <c r="S29" s="209">
        <f>SUM(D28,G28,J28,M28,P28,S28)</f>
        <v>0</v>
      </c>
    </row>
    <row r="30" spans="2:17" ht="12.75">
      <c r="B30" s="467" t="s">
        <v>378</v>
      </c>
      <c r="Q30" s="270"/>
    </row>
    <row r="31" ht="12.75">
      <c r="B31" s="41"/>
    </row>
    <row r="32" ht="12.75">
      <c r="B32" s="41"/>
    </row>
    <row r="33" ht="12.75">
      <c r="B33" s="211"/>
    </row>
  </sheetData>
  <sheetProtection sheet="1" objects="1" scenarios="1"/>
  <mergeCells count="5">
    <mergeCell ref="D3:E3"/>
    <mergeCell ref="F3:G3"/>
    <mergeCell ref="K6:M6"/>
    <mergeCell ref="N6:P6"/>
    <mergeCell ref="B29:H29"/>
  </mergeCells>
  <conditionalFormatting sqref="P25">
    <cfRule type="cellIs" priority="2" dxfId="42" operator="greaterThan">
      <formula>O25</formula>
    </cfRule>
  </conditionalFormatting>
  <conditionalFormatting sqref="D8:D27 G8:G27 J8:J27 M8:M27 P8:P27 S8:S27">
    <cfRule type="cellIs" priority="5" dxfId="42" operator="greaterThan">
      <formula>C8</formula>
    </cfRule>
  </conditionalFormatting>
  <conditionalFormatting sqref="S26">
    <cfRule type="cellIs" priority="4" dxfId="42" operator="greaterThan">
      <formula>R26</formula>
    </cfRule>
  </conditionalFormatting>
  <conditionalFormatting sqref="P26">
    <cfRule type="cellIs" priority="3" dxfId="42" operator="greaterThan">
      <formula>O26</formula>
    </cfRule>
  </conditionalFormatting>
  <conditionalFormatting sqref="S17:S19">
    <cfRule type="cellIs" priority="1" dxfId="42" operator="greaterThan">
      <formula>R17</formula>
    </cfRule>
  </conditionalFormatting>
  <hyperlinks>
    <hyperlink ref="A1" location="最初に入力!A1" tooltip=" " display=" "/>
  </hyperlinks>
  <printOptions/>
  <pageMargins left="0.03937007874015748" right="0.03937007874015748" top="0.7480314960629921" bottom="0.7480314960629921" header="0.31496062992125984" footer="0.31496062992125984"/>
  <pageSetup fitToHeight="1" fitToWidth="1"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codeName="Sheet15">
    <pageSetUpPr fitToPage="1"/>
  </sheetPr>
  <dimension ref="A1:S47"/>
  <sheetViews>
    <sheetView showGridLines="0" showZeros="0" zoomScalePageLayoutView="0" workbookViewId="0" topLeftCell="A1">
      <selection activeCell="A1" sqref="A1"/>
    </sheetView>
  </sheetViews>
  <sheetFormatPr defaultColWidth="9.140625" defaultRowHeight="15"/>
  <cols>
    <col min="1" max="1" width="1.421875" style="464" customWidth="1"/>
    <col min="2" max="2" width="10.7109375" style="505" customWidth="1"/>
    <col min="3" max="4" width="6.421875" style="210" customWidth="1"/>
    <col min="5" max="5" width="10.7109375" style="505" customWidth="1"/>
    <col min="6" max="7" width="6.421875" style="210" customWidth="1"/>
    <col min="8" max="8" width="10.7109375" style="505" customWidth="1"/>
    <col min="9" max="10" width="6.421875" style="210" customWidth="1"/>
    <col min="11" max="11" width="10.7109375" style="505" customWidth="1"/>
    <col min="12" max="13" width="6.421875" style="210" customWidth="1"/>
    <col min="14" max="14" width="10.7109375" style="505" customWidth="1"/>
    <col min="15" max="16" width="6.421875" style="210" customWidth="1"/>
    <col min="17" max="17" width="10.7109375" style="505" customWidth="1"/>
    <col min="18" max="19" width="6.421875" style="210" customWidth="1"/>
    <col min="20" max="16384" width="8.8515625" style="464" customWidth="1"/>
  </cols>
  <sheetData>
    <row r="1" spans="1:19" ht="12.75">
      <c r="A1" s="159" t="s">
        <v>265</v>
      </c>
      <c r="C1" s="464"/>
      <c r="D1" s="464"/>
      <c r="F1" s="464"/>
      <c r="G1" s="464"/>
      <c r="I1" s="464"/>
      <c r="J1" s="464"/>
      <c r="L1" s="464"/>
      <c r="M1" s="464"/>
      <c r="O1" s="464"/>
      <c r="P1" s="464"/>
      <c r="R1" s="464"/>
      <c r="S1" s="212" t="str">
        <f>YEAR('最初に入力'!N1)&amp;"年"&amp;MONTH('最初に入力'!N1)&amp;"月"&amp;DAY('最初に入力'!N1)&amp;"日改定"</f>
        <v>2023年3月1日改定</v>
      </c>
    </row>
    <row r="2" spans="2:19" ht="12.75">
      <c r="B2" s="160" t="s">
        <v>266</v>
      </c>
      <c r="C2" s="161"/>
      <c r="D2" s="162" t="s">
        <v>267</v>
      </c>
      <c r="E2" s="163"/>
      <c r="F2" s="162" t="s">
        <v>268</v>
      </c>
      <c r="G2" s="161"/>
      <c r="H2" s="164" t="s">
        <v>269</v>
      </c>
      <c r="I2" s="162" t="s">
        <v>270</v>
      </c>
      <c r="J2" s="165"/>
      <c r="K2" s="163"/>
      <c r="L2" s="162" t="s">
        <v>271</v>
      </c>
      <c r="M2" s="165"/>
      <c r="N2" s="166"/>
      <c r="O2" s="161"/>
      <c r="P2" s="162" t="s">
        <v>272</v>
      </c>
      <c r="Q2" s="163"/>
      <c r="R2" s="167" t="s">
        <v>273</v>
      </c>
      <c r="S2" s="167" t="s">
        <v>274</v>
      </c>
    </row>
    <row r="3" spans="2:19" ht="29.25" customHeight="1">
      <c r="B3" s="168">
        <f>IF('最初に入力'!C2&lt;&gt;"",TEXT('最初に入力'!C2,"m月d日(aaa)"),"")</f>
      </c>
      <c r="C3" s="506"/>
      <c r="D3" s="447">
        <f>'最初に入力'!C5</f>
        <v>0</v>
      </c>
      <c r="E3" s="448"/>
      <c r="F3" s="447">
        <f>SUM(S26,S41)</f>
        <v>0</v>
      </c>
      <c r="G3" s="448"/>
      <c r="H3" s="169">
        <f>'最初に入力'!C6</f>
        <v>0</v>
      </c>
      <c r="I3" s="170">
        <f>'最初に入力'!C3</f>
        <v>0</v>
      </c>
      <c r="J3" s="171"/>
      <c r="K3" s="172"/>
      <c r="L3" s="170">
        <f>'最初に入力'!C4</f>
        <v>0</v>
      </c>
      <c r="M3" s="171"/>
      <c r="N3" s="173"/>
      <c r="O3" s="174"/>
      <c r="P3" s="170">
        <f>'最初に入力'!C7</f>
        <v>0</v>
      </c>
      <c r="Q3" s="172"/>
      <c r="R3" s="175">
        <f>'最初に入力'!C10</f>
        <v>0</v>
      </c>
      <c r="S3" s="507">
        <f>'最初に入力'!C11</f>
        <v>0</v>
      </c>
    </row>
    <row r="4" spans="3:19" ht="12.75">
      <c r="C4" s="464"/>
      <c r="D4" s="464"/>
      <c r="F4" s="464"/>
      <c r="G4" s="464"/>
      <c r="I4" s="464"/>
      <c r="J4" s="464"/>
      <c r="L4" s="464"/>
      <c r="M4" s="464"/>
      <c r="O4" s="464"/>
      <c r="P4" s="464"/>
      <c r="R4" s="116"/>
      <c r="S4" s="176">
        <f>'最初に入力'!F11</f>
        <v>0</v>
      </c>
    </row>
    <row r="5" spans="2:19" ht="12.75">
      <c r="B5" s="255" t="s">
        <v>658</v>
      </c>
      <c r="C5" s="464"/>
      <c r="D5" s="464"/>
      <c r="F5" s="464"/>
      <c r="G5" s="464"/>
      <c r="I5" s="464"/>
      <c r="J5" s="464"/>
      <c r="L5" s="464"/>
      <c r="M5" s="464"/>
      <c r="O5" s="464"/>
      <c r="P5" s="464"/>
      <c r="R5" s="464"/>
      <c r="S5" s="177" t="s">
        <v>379</v>
      </c>
    </row>
    <row r="6" spans="2:19" ht="12.75">
      <c r="B6" s="178"/>
      <c r="C6" s="179"/>
      <c r="D6" s="180"/>
      <c r="E6" s="181" t="s">
        <v>504</v>
      </c>
      <c r="F6" s="179"/>
      <c r="G6" s="180"/>
      <c r="H6" s="181" t="s">
        <v>505</v>
      </c>
      <c r="I6" s="179"/>
      <c r="J6" s="180"/>
      <c r="K6" s="449" t="s">
        <v>506</v>
      </c>
      <c r="L6" s="450"/>
      <c r="M6" s="451"/>
      <c r="N6" s="458"/>
      <c r="O6" s="459"/>
      <c r="P6" s="460"/>
      <c r="Q6" s="181"/>
      <c r="R6" s="179"/>
      <c r="S6" s="180"/>
    </row>
    <row r="7" spans="2:19" ht="12.75">
      <c r="B7" s="182" t="s">
        <v>277</v>
      </c>
      <c r="C7" s="183" t="s">
        <v>278</v>
      </c>
      <c r="D7" s="184" t="s">
        <v>279</v>
      </c>
      <c r="E7" s="182" t="s">
        <v>280</v>
      </c>
      <c r="F7" s="183" t="s">
        <v>278</v>
      </c>
      <c r="G7" s="184" t="s">
        <v>279</v>
      </c>
      <c r="H7" s="182" t="s">
        <v>280</v>
      </c>
      <c r="I7" s="183" t="s">
        <v>278</v>
      </c>
      <c r="J7" s="184" t="s">
        <v>279</v>
      </c>
      <c r="K7" s="182" t="s">
        <v>281</v>
      </c>
      <c r="L7" s="183" t="s">
        <v>278</v>
      </c>
      <c r="M7" s="184" t="s">
        <v>279</v>
      </c>
      <c r="N7" s="182" t="s">
        <v>281</v>
      </c>
      <c r="O7" s="183" t="s">
        <v>278</v>
      </c>
      <c r="P7" s="184" t="s">
        <v>279</v>
      </c>
      <c r="Q7" s="182" t="s">
        <v>281</v>
      </c>
      <c r="R7" s="183" t="s">
        <v>278</v>
      </c>
      <c r="S7" s="184" t="s">
        <v>279</v>
      </c>
    </row>
    <row r="8" spans="2:19" ht="12.75">
      <c r="B8" s="185"/>
      <c r="C8" s="186"/>
      <c r="D8" s="187"/>
      <c r="E8" s="185"/>
      <c r="F8" s="186">
        <v>0</v>
      </c>
      <c r="G8" s="187"/>
      <c r="H8" s="185" t="s">
        <v>448</v>
      </c>
      <c r="I8" s="186">
        <v>1930</v>
      </c>
      <c r="J8" s="187"/>
      <c r="K8" s="185"/>
      <c r="L8" s="186">
        <v>0</v>
      </c>
      <c r="M8" s="187"/>
      <c r="N8" s="271"/>
      <c r="O8" s="186"/>
      <c r="P8" s="187"/>
      <c r="Q8" s="185"/>
      <c r="R8" s="186"/>
      <c r="S8" s="187"/>
    </row>
    <row r="9" spans="2:19" ht="12.75">
      <c r="B9" s="238"/>
      <c r="C9" s="189"/>
      <c r="D9" s="240"/>
      <c r="E9" s="188"/>
      <c r="F9" s="189"/>
      <c r="G9" s="240"/>
      <c r="H9" s="193"/>
      <c r="I9" s="189"/>
      <c r="J9" s="240"/>
      <c r="K9" s="188"/>
      <c r="L9" s="189"/>
      <c r="M9" s="240"/>
      <c r="N9" s="193"/>
      <c r="O9" s="189"/>
      <c r="P9" s="240"/>
      <c r="Q9" s="238"/>
      <c r="R9" s="189"/>
      <c r="S9" s="240"/>
    </row>
    <row r="10" spans="2:19" ht="12.75">
      <c r="B10" s="188"/>
      <c r="C10" s="189"/>
      <c r="D10" s="190"/>
      <c r="F10" s="189"/>
      <c r="G10" s="190"/>
      <c r="H10" s="188"/>
      <c r="I10" s="189"/>
      <c r="J10" s="190"/>
      <c r="K10" s="193" t="s">
        <v>449</v>
      </c>
      <c r="L10" s="189">
        <v>590</v>
      </c>
      <c r="M10" s="190"/>
      <c r="N10" s="188"/>
      <c r="O10" s="189"/>
      <c r="P10" s="190"/>
      <c r="Q10" s="188"/>
      <c r="R10" s="189"/>
      <c r="S10" s="190"/>
    </row>
    <row r="11" spans="2:19" ht="12.75">
      <c r="B11" s="193"/>
      <c r="C11" s="194"/>
      <c r="D11" s="195"/>
      <c r="E11" s="193" t="s">
        <v>450</v>
      </c>
      <c r="F11" s="194">
        <v>50</v>
      </c>
      <c r="G11" s="195"/>
      <c r="H11" s="193"/>
      <c r="I11" s="194"/>
      <c r="J11" s="195"/>
      <c r="L11" s="194">
        <v>0</v>
      </c>
      <c r="M11" s="195"/>
      <c r="N11" s="272"/>
      <c r="O11" s="194"/>
      <c r="P11" s="195"/>
      <c r="Q11" s="193"/>
      <c r="R11" s="194"/>
      <c r="S11" s="195"/>
    </row>
    <row r="12" spans="2:19" ht="12.75">
      <c r="B12" s="193"/>
      <c r="C12" s="194"/>
      <c r="D12" s="195"/>
      <c r="E12" s="193"/>
      <c r="F12" s="216"/>
      <c r="G12" s="195"/>
      <c r="H12" s="273"/>
      <c r="I12" s="194"/>
      <c r="J12" s="195"/>
      <c r="K12" s="193"/>
      <c r="L12" s="194">
        <v>0</v>
      </c>
      <c r="M12" s="195"/>
      <c r="N12" s="193"/>
      <c r="O12" s="194"/>
      <c r="P12" s="195"/>
      <c r="Q12" s="193"/>
      <c r="R12" s="194"/>
      <c r="S12" s="195"/>
    </row>
    <row r="13" spans="2:19" ht="12.75">
      <c r="B13" s="193"/>
      <c r="C13" s="194"/>
      <c r="D13" s="195"/>
      <c r="E13" s="193"/>
      <c r="F13" s="194">
        <v>0</v>
      </c>
      <c r="G13" s="195"/>
      <c r="H13" s="193"/>
      <c r="I13" s="194">
        <v>0</v>
      </c>
      <c r="J13" s="195"/>
      <c r="K13" s="193"/>
      <c r="L13" s="194">
        <v>0</v>
      </c>
      <c r="M13" s="195"/>
      <c r="N13" s="193"/>
      <c r="O13" s="194"/>
      <c r="P13" s="195"/>
      <c r="Q13" s="193"/>
      <c r="R13" s="194"/>
      <c r="S13" s="195"/>
    </row>
    <row r="14" spans="2:19" ht="12.75">
      <c r="B14" s="193"/>
      <c r="C14" s="194"/>
      <c r="D14" s="195"/>
      <c r="E14" s="193"/>
      <c r="F14" s="194"/>
      <c r="G14" s="195"/>
      <c r="H14" s="193"/>
      <c r="I14" s="194"/>
      <c r="J14" s="195"/>
      <c r="K14" s="193"/>
      <c r="L14" s="194"/>
      <c r="M14" s="195"/>
      <c r="N14" s="193"/>
      <c r="O14" s="194"/>
      <c r="P14" s="195"/>
      <c r="Q14" s="193"/>
      <c r="R14" s="194"/>
      <c r="S14" s="195"/>
    </row>
    <row r="15" spans="2:19" ht="12.75">
      <c r="B15" s="193"/>
      <c r="C15" s="194"/>
      <c r="D15" s="195"/>
      <c r="E15" s="193"/>
      <c r="F15" s="194"/>
      <c r="G15" s="195"/>
      <c r="H15" s="193"/>
      <c r="I15" s="194"/>
      <c r="J15" s="195"/>
      <c r="K15" s="193" t="s">
        <v>659</v>
      </c>
      <c r="L15" s="194">
        <v>280</v>
      </c>
      <c r="M15" s="195"/>
      <c r="N15" s="193"/>
      <c r="O15" s="194"/>
      <c r="P15" s="195"/>
      <c r="Q15" s="193"/>
      <c r="R15" s="194"/>
      <c r="S15" s="195"/>
    </row>
    <row r="16" spans="2:19" ht="12.75">
      <c r="B16" s="193"/>
      <c r="C16" s="194"/>
      <c r="D16" s="195"/>
      <c r="E16" s="193"/>
      <c r="F16" s="194"/>
      <c r="G16" s="195"/>
      <c r="H16" s="193"/>
      <c r="I16" s="194"/>
      <c r="J16" s="195"/>
      <c r="K16" s="193"/>
      <c r="L16" s="194"/>
      <c r="M16" s="195"/>
      <c r="N16" s="193"/>
      <c r="O16" s="194"/>
      <c r="P16" s="195"/>
      <c r="Q16" s="193"/>
      <c r="R16" s="194"/>
      <c r="S16" s="195"/>
    </row>
    <row r="17" spans="2:19" ht="12.75">
      <c r="B17" s="193"/>
      <c r="C17" s="194"/>
      <c r="D17" s="195"/>
      <c r="E17" s="193"/>
      <c r="F17" s="194"/>
      <c r="G17" s="195"/>
      <c r="H17" s="193"/>
      <c r="I17" s="194"/>
      <c r="J17" s="195"/>
      <c r="K17" s="193"/>
      <c r="L17" s="194">
        <v>0</v>
      </c>
      <c r="M17" s="195"/>
      <c r="N17" s="193"/>
      <c r="O17" s="194"/>
      <c r="P17" s="195"/>
      <c r="Q17" s="193"/>
      <c r="R17" s="194"/>
      <c r="S17" s="195"/>
    </row>
    <row r="18" spans="2:19" ht="12.75">
      <c r="B18" s="193"/>
      <c r="C18" s="194"/>
      <c r="D18" s="195"/>
      <c r="E18" s="193" t="s">
        <v>451</v>
      </c>
      <c r="F18" s="194">
        <v>400</v>
      </c>
      <c r="G18" s="195"/>
      <c r="H18" s="193"/>
      <c r="I18" s="194"/>
      <c r="J18" s="195"/>
      <c r="K18" s="193"/>
      <c r="L18" s="194"/>
      <c r="M18" s="195"/>
      <c r="N18" s="193"/>
      <c r="O18" s="194"/>
      <c r="P18" s="195"/>
      <c r="Q18" s="193"/>
      <c r="R18" s="194"/>
      <c r="S18" s="195"/>
    </row>
    <row r="19" spans="2:19" ht="12.75">
      <c r="B19" s="193"/>
      <c r="C19" s="194"/>
      <c r="D19" s="195"/>
      <c r="E19" s="193" t="s">
        <v>660</v>
      </c>
      <c r="F19" s="194">
        <v>180</v>
      </c>
      <c r="G19" s="195"/>
      <c r="H19" s="193"/>
      <c r="I19" s="194"/>
      <c r="J19" s="195"/>
      <c r="K19" s="193"/>
      <c r="L19" s="194"/>
      <c r="M19" s="195"/>
      <c r="N19" s="193"/>
      <c r="O19" s="194"/>
      <c r="P19" s="195"/>
      <c r="Q19" s="193"/>
      <c r="R19" s="194"/>
      <c r="S19" s="195"/>
    </row>
    <row r="20" spans="2:19" ht="12.75">
      <c r="B20" s="193"/>
      <c r="C20" s="194"/>
      <c r="D20" s="195"/>
      <c r="E20" s="193"/>
      <c r="F20" s="194">
        <v>0</v>
      </c>
      <c r="G20" s="195"/>
      <c r="H20" s="193"/>
      <c r="I20" s="194"/>
      <c r="J20" s="195"/>
      <c r="K20" s="193"/>
      <c r="L20" s="194"/>
      <c r="M20" s="195"/>
      <c r="N20" s="193"/>
      <c r="O20" s="194"/>
      <c r="P20" s="195"/>
      <c r="Q20" s="193"/>
      <c r="R20" s="194"/>
      <c r="S20" s="195"/>
    </row>
    <row r="21" spans="2:19" ht="12.75">
      <c r="B21" s="193"/>
      <c r="C21" s="194"/>
      <c r="D21" s="195"/>
      <c r="E21" s="193" t="s">
        <v>452</v>
      </c>
      <c r="F21" s="194">
        <v>430</v>
      </c>
      <c r="G21" s="195"/>
      <c r="H21" s="193"/>
      <c r="I21" s="194"/>
      <c r="J21" s="195"/>
      <c r="K21" s="193"/>
      <c r="L21" s="194"/>
      <c r="M21" s="195"/>
      <c r="N21" s="193"/>
      <c r="O21" s="194"/>
      <c r="P21" s="195"/>
      <c r="Q21" s="193"/>
      <c r="R21" s="194"/>
      <c r="S21" s="195"/>
    </row>
    <row r="22" spans="2:19" ht="12.75">
      <c r="B22" s="193"/>
      <c r="C22" s="194"/>
      <c r="D22" s="195"/>
      <c r="E22" s="193" t="s">
        <v>453</v>
      </c>
      <c r="F22" s="194">
        <v>120</v>
      </c>
      <c r="G22" s="195"/>
      <c r="H22" s="193"/>
      <c r="I22" s="194"/>
      <c r="J22" s="195"/>
      <c r="K22" s="193"/>
      <c r="L22" s="194"/>
      <c r="M22" s="195"/>
      <c r="N22" s="193"/>
      <c r="O22" s="194"/>
      <c r="P22" s="195"/>
      <c r="Q22" s="193"/>
      <c r="R22" s="194"/>
      <c r="S22" s="195"/>
    </row>
    <row r="23" spans="2:19" ht="12.75">
      <c r="B23" s="193"/>
      <c r="C23" s="194"/>
      <c r="D23" s="195"/>
      <c r="E23" s="193" t="s">
        <v>454</v>
      </c>
      <c r="F23" s="194">
        <v>90</v>
      </c>
      <c r="G23" s="195"/>
      <c r="H23" s="193"/>
      <c r="I23" s="194"/>
      <c r="J23" s="195"/>
      <c r="K23" s="193" t="s">
        <v>661</v>
      </c>
      <c r="L23" s="194">
        <v>150</v>
      </c>
      <c r="M23" s="195"/>
      <c r="N23" s="193"/>
      <c r="O23" s="194"/>
      <c r="P23" s="195"/>
      <c r="Q23" s="193"/>
      <c r="R23" s="194"/>
      <c r="S23" s="195"/>
    </row>
    <row r="24" spans="2:19" ht="12.75">
      <c r="B24" s="197"/>
      <c r="C24" s="198"/>
      <c r="D24" s="199"/>
      <c r="E24" s="197"/>
      <c r="F24" s="198"/>
      <c r="G24" s="199"/>
      <c r="H24" s="197"/>
      <c r="I24" s="198"/>
      <c r="J24" s="199"/>
      <c r="K24" s="197"/>
      <c r="L24" s="198"/>
      <c r="M24" s="199"/>
      <c r="N24" s="197"/>
      <c r="O24" s="198"/>
      <c r="P24" s="199"/>
      <c r="Q24" s="197"/>
      <c r="R24" s="198"/>
      <c r="S24" s="199"/>
    </row>
    <row r="25" spans="2:19" ht="12.75">
      <c r="B25" s="200"/>
      <c r="C25" s="201">
        <f>SUM(C8:C24)</f>
        <v>0</v>
      </c>
      <c r="D25" s="202">
        <f>SUM(D8:D24)</f>
        <v>0</v>
      </c>
      <c r="E25" s="203" t="s">
        <v>301</v>
      </c>
      <c r="F25" s="201">
        <f>SUM(F8:F24)</f>
        <v>1270</v>
      </c>
      <c r="G25" s="202">
        <f>SUM(G8:G24)</f>
        <v>0</v>
      </c>
      <c r="H25" s="203" t="s">
        <v>302</v>
      </c>
      <c r="I25" s="201">
        <f>SUM(I8:I24)</f>
        <v>1930</v>
      </c>
      <c r="J25" s="202">
        <f>SUM(J8:J24)</f>
        <v>0</v>
      </c>
      <c r="K25" s="200" t="s">
        <v>303</v>
      </c>
      <c r="L25" s="201">
        <f>SUM(L8:L24)</f>
        <v>1020</v>
      </c>
      <c r="M25" s="202">
        <f>SUM(M8:M24)</f>
        <v>0</v>
      </c>
      <c r="N25" s="200"/>
      <c r="O25" s="201">
        <f>SUM(O8:O24)</f>
        <v>0</v>
      </c>
      <c r="P25" s="202">
        <f>SUM(P8:P24)</f>
        <v>0</v>
      </c>
      <c r="Q25" s="200"/>
      <c r="R25" s="201">
        <f>SUM(R8:R24)</f>
        <v>0</v>
      </c>
      <c r="S25" s="202">
        <f>SUM(S8:S24)</f>
        <v>0</v>
      </c>
    </row>
    <row r="26" spans="2:19" ht="12.75">
      <c r="B26" s="204"/>
      <c r="C26" s="205"/>
      <c r="D26" s="205"/>
      <c r="E26" s="206"/>
      <c r="F26" s="205"/>
      <c r="G26" s="205"/>
      <c r="H26" s="206"/>
      <c r="I26" s="205"/>
      <c r="J26" s="205"/>
      <c r="K26" s="204"/>
      <c r="L26" s="205"/>
      <c r="M26" s="205"/>
      <c r="N26" s="204"/>
      <c r="O26" s="205"/>
      <c r="P26" s="205"/>
      <c r="Q26" s="207" t="s">
        <v>305</v>
      </c>
      <c r="R26" s="208">
        <f>SUM(C25,F25,I25,L25,O25,R25)</f>
        <v>4220</v>
      </c>
      <c r="S26" s="209">
        <f>SUM(D25,G25,J25,M25,P25,S25)</f>
        <v>0</v>
      </c>
    </row>
    <row r="27" spans="2:19" ht="12.75">
      <c r="B27" s="204"/>
      <c r="C27" s="205"/>
      <c r="D27" s="205"/>
      <c r="E27" s="206"/>
      <c r="F27" s="205"/>
      <c r="G27" s="205"/>
      <c r="H27" s="206"/>
      <c r="I27" s="205"/>
      <c r="J27" s="205"/>
      <c r="K27" s="204"/>
      <c r="L27" s="205"/>
      <c r="M27" s="205"/>
      <c r="N27" s="204"/>
      <c r="O27" s="205"/>
      <c r="P27" s="205"/>
      <c r="Q27" s="228"/>
      <c r="R27" s="229"/>
      <c r="S27" s="229"/>
    </row>
    <row r="28" spans="2:19" ht="12.75">
      <c r="B28" s="255" t="s">
        <v>662</v>
      </c>
      <c r="K28" s="464"/>
      <c r="S28" s="177" t="s">
        <v>379</v>
      </c>
    </row>
    <row r="29" spans="2:19" ht="12.75">
      <c r="B29" s="178"/>
      <c r="C29" s="179"/>
      <c r="D29" s="180"/>
      <c r="E29" s="181" t="s">
        <v>504</v>
      </c>
      <c r="F29" s="179"/>
      <c r="G29" s="180"/>
      <c r="H29" s="181" t="s">
        <v>505</v>
      </c>
      <c r="I29" s="179"/>
      <c r="J29" s="180"/>
      <c r="K29" s="449" t="s">
        <v>506</v>
      </c>
      <c r="L29" s="450"/>
      <c r="M29" s="451"/>
      <c r="N29" s="458"/>
      <c r="O29" s="459"/>
      <c r="P29" s="460"/>
      <c r="Q29" s="181"/>
      <c r="R29" s="179"/>
      <c r="S29" s="180"/>
    </row>
    <row r="30" spans="2:19" ht="12.75">
      <c r="B30" s="182" t="s">
        <v>277</v>
      </c>
      <c r="C30" s="183" t="s">
        <v>278</v>
      </c>
      <c r="D30" s="184" t="s">
        <v>279</v>
      </c>
      <c r="E30" s="182" t="s">
        <v>280</v>
      </c>
      <c r="F30" s="183" t="s">
        <v>278</v>
      </c>
      <c r="G30" s="184" t="s">
        <v>279</v>
      </c>
      <c r="H30" s="182" t="s">
        <v>280</v>
      </c>
      <c r="I30" s="183" t="s">
        <v>278</v>
      </c>
      <c r="J30" s="184" t="s">
        <v>279</v>
      </c>
      <c r="K30" s="182" t="s">
        <v>281</v>
      </c>
      <c r="L30" s="183" t="s">
        <v>278</v>
      </c>
      <c r="M30" s="184" t="s">
        <v>279</v>
      </c>
      <c r="N30" s="182" t="s">
        <v>281</v>
      </c>
      <c r="O30" s="183" t="s">
        <v>278</v>
      </c>
      <c r="P30" s="184" t="s">
        <v>279</v>
      </c>
      <c r="Q30" s="182" t="s">
        <v>281</v>
      </c>
      <c r="R30" s="183" t="s">
        <v>278</v>
      </c>
      <c r="S30" s="184" t="s">
        <v>279</v>
      </c>
    </row>
    <row r="31" spans="2:19" ht="12.75">
      <c r="B31" s="185"/>
      <c r="C31" s="186"/>
      <c r="D31" s="214"/>
      <c r="E31" s="215" t="s">
        <v>663</v>
      </c>
      <c r="F31" s="186">
        <v>1950</v>
      </c>
      <c r="G31" s="214"/>
      <c r="H31" s="215"/>
      <c r="I31" s="186">
        <v>0</v>
      </c>
      <c r="J31" s="214"/>
      <c r="K31" s="215" t="s">
        <v>664</v>
      </c>
      <c r="L31" s="186">
        <v>1290</v>
      </c>
      <c r="M31" s="214"/>
      <c r="N31" s="213"/>
      <c r="O31" s="186"/>
      <c r="P31" s="214"/>
      <c r="Q31" s="215"/>
      <c r="R31" s="186"/>
      <c r="S31" s="214"/>
    </row>
    <row r="32" spans="2:19" ht="12.75">
      <c r="B32" s="188"/>
      <c r="C32" s="194"/>
      <c r="D32" s="195"/>
      <c r="E32" s="193"/>
      <c r="F32" s="216"/>
      <c r="G32" s="195"/>
      <c r="H32" s="193"/>
      <c r="I32" s="216"/>
      <c r="J32" s="195"/>
      <c r="K32" s="216" t="s">
        <v>665</v>
      </c>
      <c r="L32" s="194">
        <v>1410</v>
      </c>
      <c r="M32" s="195"/>
      <c r="N32" s="193"/>
      <c r="O32" s="194"/>
      <c r="P32" s="195"/>
      <c r="Q32" s="216"/>
      <c r="R32" s="194"/>
      <c r="S32" s="195"/>
    </row>
    <row r="33" spans="2:19" ht="12.75">
      <c r="B33" s="274"/>
      <c r="C33" s="194"/>
      <c r="D33" s="195"/>
      <c r="E33" s="216"/>
      <c r="F33" s="194">
        <v>0</v>
      </c>
      <c r="G33" s="195"/>
      <c r="H33" s="216" t="s">
        <v>666</v>
      </c>
      <c r="I33" s="194">
        <v>690</v>
      </c>
      <c r="J33" s="195"/>
      <c r="K33" s="216" t="s">
        <v>667</v>
      </c>
      <c r="L33" s="194">
        <v>610</v>
      </c>
      <c r="M33" s="195"/>
      <c r="N33" s="193"/>
      <c r="O33" s="194"/>
      <c r="P33" s="195"/>
      <c r="Q33" s="216"/>
      <c r="R33" s="194"/>
      <c r="S33" s="195"/>
    </row>
    <row r="34" spans="2:19" ht="12.75">
      <c r="B34" s="193"/>
      <c r="C34" s="194"/>
      <c r="D34" s="195"/>
      <c r="E34" s="216" t="s">
        <v>455</v>
      </c>
      <c r="F34" s="194">
        <v>380</v>
      </c>
      <c r="G34" s="195"/>
      <c r="H34" s="216" t="s">
        <v>456</v>
      </c>
      <c r="I34" s="194">
        <v>240</v>
      </c>
      <c r="J34" s="195"/>
      <c r="K34" s="216"/>
      <c r="L34" s="194"/>
      <c r="M34" s="195"/>
      <c r="N34" s="193"/>
      <c r="O34" s="194"/>
      <c r="P34" s="195"/>
      <c r="Q34" s="216"/>
      <c r="R34" s="194"/>
      <c r="S34" s="195"/>
    </row>
    <row r="35" spans="2:19" ht="12.75">
      <c r="B35" s="193"/>
      <c r="C35" s="194"/>
      <c r="D35" s="195"/>
      <c r="E35" s="216"/>
      <c r="F35" s="194"/>
      <c r="G35" s="195"/>
      <c r="H35" s="216"/>
      <c r="I35" s="194"/>
      <c r="J35" s="195"/>
      <c r="K35" s="216" t="s">
        <v>668</v>
      </c>
      <c r="L35" s="194">
        <v>50</v>
      </c>
      <c r="M35" s="195"/>
      <c r="N35" s="193"/>
      <c r="O35" s="194"/>
      <c r="P35" s="195"/>
      <c r="Q35" s="216"/>
      <c r="R35" s="194"/>
      <c r="S35" s="195"/>
    </row>
    <row r="36" spans="2:19" ht="12.75">
      <c r="B36" s="193"/>
      <c r="C36" s="194"/>
      <c r="D36" s="195"/>
      <c r="E36" s="216" t="s">
        <v>669</v>
      </c>
      <c r="F36" s="194">
        <v>110</v>
      </c>
      <c r="G36" s="195"/>
      <c r="H36" s="238"/>
      <c r="I36" s="194"/>
      <c r="J36" s="195"/>
      <c r="K36" s="216"/>
      <c r="L36" s="194"/>
      <c r="M36" s="195"/>
      <c r="N36" s="193"/>
      <c r="O36" s="194"/>
      <c r="P36" s="195"/>
      <c r="Q36" s="216"/>
      <c r="R36" s="194"/>
      <c r="S36" s="195"/>
    </row>
    <row r="37" spans="2:19" ht="12.75">
      <c r="B37" s="273"/>
      <c r="C37" s="275"/>
      <c r="D37" s="276"/>
      <c r="E37" s="277" t="s">
        <v>670</v>
      </c>
      <c r="F37" s="275">
        <v>460</v>
      </c>
      <c r="G37" s="276"/>
      <c r="H37" s="273"/>
      <c r="I37" s="275"/>
      <c r="J37" s="276"/>
      <c r="K37" s="238" t="s">
        <v>671</v>
      </c>
      <c r="L37" s="275">
        <v>160</v>
      </c>
      <c r="M37" s="276"/>
      <c r="N37" s="273"/>
      <c r="O37" s="275"/>
      <c r="P37" s="276"/>
      <c r="Q37" s="277"/>
      <c r="R37" s="275"/>
      <c r="S37" s="276"/>
    </row>
    <row r="38" spans="2:19" ht="12.75">
      <c r="B38" s="273"/>
      <c r="C38" s="275"/>
      <c r="D38" s="276"/>
      <c r="E38" s="193"/>
      <c r="F38" s="216"/>
      <c r="G38" s="276"/>
      <c r="H38" s="273" t="s">
        <v>457</v>
      </c>
      <c r="I38" s="275">
        <v>40</v>
      </c>
      <c r="J38" s="276"/>
      <c r="K38" s="277"/>
      <c r="L38" s="275"/>
      <c r="M38" s="276"/>
      <c r="N38" s="273"/>
      <c r="O38" s="275"/>
      <c r="P38" s="276"/>
      <c r="Q38" s="277"/>
      <c r="R38" s="275"/>
      <c r="S38" s="276"/>
    </row>
    <row r="39" spans="2:19" ht="12.75">
      <c r="B39" s="217"/>
      <c r="C39" s="218"/>
      <c r="D39" s="219"/>
      <c r="E39" s="220"/>
      <c r="F39" s="218"/>
      <c r="G39" s="219"/>
      <c r="H39" s="217"/>
      <c r="I39" s="218"/>
      <c r="J39" s="219"/>
      <c r="K39" s="220"/>
      <c r="L39" s="218"/>
      <c r="M39" s="219"/>
      <c r="N39" s="217"/>
      <c r="O39" s="218"/>
      <c r="P39" s="219"/>
      <c r="Q39" s="217"/>
      <c r="R39" s="218"/>
      <c r="S39" s="219"/>
    </row>
    <row r="40" spans="2:19" ht="12.75">
      <c r="B40" s="200"/>
      <c r="C40" s="201">
        <f>SUM(C31:C39)</f>
        <v>0</v>
      </c>
      <c r="D40" s="202">
        <f>SUM(D31:D39)</f>
        <v>0</v>
      </c>
      <c r="E40" s="203" t="s">
        <v>301</v>
      </c>
      <c r="F40" s="201">
        <f>SUM(F31:F39)</f>
        <v>2900</v>
      </c>
      <c r="G40" s="202">
        <f>SUM(G31:G39)</f>
        <v>0</v>
      </c>
      <c r="H40" s="203" t="s">
        <v>302</v>
      </c>
      <c r="I40" s="201">
        <f>SUM(I31:I39)</f>
        <v>970</v>
      </c>
      <c r="J40" s="202">
        <f>SUM(J31:J39)</f>
        <v>0</v>
      </c>
      <c r="K40" s="200" t="s">
        <v>303</v>
      </c>
      <c r="L40" s="201">
        <f>SUM(L31:L39)</f>
        <v>3520</v>
      </c>
      <c r="M40" s="202">
        <f>SUM(M31:M39)</f>
        <v>0</v>
      </c>
      <c r="N40" s="200"/>
      <c r="O40" s="201">
        <f>SUM(O31:O39)</f>
        <v>0</v>
      </c>
      <c r="P40" s="202">
        <f>SUM(P31:P39)</f>
        <v>0</v>
      </c>
      <c r="Q40" s="200"/>
      <c r="R40" s="201">
        <f>SUM(R31:R39)</f>
        <v>0</v>
      </c>
      <c r="S40" s="202">
        <f>SUM(S31:S39)</f>
        <v>0</v>
      </c>
    </row>
    <row r="41" spans="2:19" ht="12.75">
      <c r="B41" s="456"/>
      <c r="C41" s="456"/>
      <c r="D41" s="456"/>
      <c r="E41" s="456"/>
      <c r="F41" s="456"/>
      <c r="G41" s="456"/>
      <c r="H41" s="456"/>
      <c r="I41" s="205"/>
      <c r="J41" s="205"/>
      <c r="K41" s="204"/>
      <c r="L41" s="205"/>
      <c r="M41" s="205"/>
      <c r="N41" s="204"/>
      <c r="O41" s="205"/>
      <c r="P41" s="205"/>
      <c r="Q41" s="207" t="s">
        <v>305</v>
      </c>
      <c r="R41" s="208">
        <f>SUM(C40,F40,I40,L40,O40,R40)</f>
        <v>7390</v>
      </c>
      <c r="S41" s="209">
        <f>SUM(D40,G40,J40,M40,P40,S40)</f>
        <v>0</v>
      </c>
    </row>
    <row r="42" ht="12.75">
      <c r="B42" s="467" t="s">
        <v>378</v>
      </c>
    </row>
    <row r="44" ht="12.75">
      <c r="B44" s="41"/>
    </row>
    <row r="45" spans="2:9" ht="12.75">
      <c r="B45" s="41"/>
      <c r="C45" s="222"/>
      <c r="D45" s="222"/>
      <c r="E45" s="464"/>
      <c r="F45" s="222"/>
      <c r="G45" s="222"/>
      <c r="H45" s="464"/>
      <c r="I45" s="222"/>
    </row>
    <row r="46" spans="2:9" ht="12.75">
      <c r="B46" s="211"/>
      <c r="C46" s="222"/>
      <c r="D46" s="222"/>
      <c r="E46" s="464"/>
      <c r="F46" s="222"/>
      <c r="G46" s="222"/>
      <c r="H46" s="464"/>
      <c r="I46" s="222"/>
    </row>
    <row r="47" spans="2:9" ht="12.75">
      <c r="B47" s="464"/>
      <c r="C47" s="222"/>
      <c r="D47" s="222"/>
      <c r="E47" s="464"/>
      <c r="F47" s="222"/>
      <c r="G47" s="222"/>
      <c r="H47" s="464"/>
      <c r="I47" s="222"/>
    </row>
  </sheetData>
  <sheetProtection sheet="1" objects="1" scenarios="1"/>
  <mergeCells count="7">
    <mergeCell ref="B41:H41"/>
    <mergeCell ref="D3:E3"/>
    <mergeCell ref="F3:G3"/>
    <mergeCell ref="K6:M6"/>
    <mergeCell ref="N6:P6"/>
    <mergeCell ref="K29:M29"/>
    <mergeCell ref="N29:P29"/>
  </mergeCells>
  <conditionalFormatting sqref="P31:P39 P8:P24 D31:D39 D8:D24 G31:G39 G8:G24 J31:J39 J8:J24 M31:M39 M8:M24 S31:S39 S8:S24">
    <cfRule type="cellIs" priority="3" dxfId="42" operator="greaterThan">
      <formula>C8</formula>
    </cfRule>
  </conditionalFormatting>
  <conditionalFormatting sqref="P8:P24">
    <cfRule type="cellIs" priority="2" dxfId="42" operator="greaterThan">
      <formula>O8</formula>
    </cfRule>
  </conditionalFormatting>
  <conditionalFormatting sqref="P31:P39">
    <cfRule type="cellIs" priority="1" dxfId="42" operator="greaterThan">
      <formula>O31</formula>
    </cfRule>
  </conditionalFormatting>
  <hyperlinks>
    <hyperlink ref="A1" location="最初に入力!A1" display="〇"/>
  </hyperlinks>
  <printOptions/>
  <pageMargins left="0.03937007874015748" right="0.03937007874015748" top="0.7480314960629921" bottom="0.7480314960629921" header="0.31496062992125984" footer="0.31496062992125984"/>
  <pageSetup fitToHeight="1" fitToWidth="1" horizontalDpi="600" verticalDpi="600" orientation="landscape" paperSize="9" scale="94" r:id="rId1"/>
</worksheet>
</file>

<file path=xl/worksheets/sheet18.xml><?xml version="1.0" encoding="utf-8"?>
<worksheet xmlns="http://schemas.openxmlformats.org/spreadsheetml/2006/main" xmlns:r="http://schemas.openxmlformats.org/officeDocument/2006/relationships">
  <sheetPr codeName="Sheet16">
    <pageSetUpPr fitToPage="1"/>
  </sheetPr>
  <dimension ref="A1:S74"/>
  <sheetViews>
    <sheetView showGridLines="0" showZeros="0" zoomScalePageLayoutView="0" workbookViewId="0" topLeftCell="A10">
      <selection activeCell="A1" sqref="A1"/>
    </sheetView>
  </sheetViews>
  <sheetFormatPr defaultColWidth="9.140625" defaultRowHeight="15"/>
  <cols>
    <col min="1" max="1" width="1.421875" style="464" customWidth="1"/>
    <col min="2" max="2" width="10.7109375" style="505" customWidth="1"/>
    <col min="3" max="4" width="6.421875" style="210" customWidth="1"/>
    <col min="5" max="5" width="10.7109375" style="505" customWidth="1"/>
    <col min="6" max="7" width="6.421875" style="210" customWidth="1"/>
    <col min="8" max="8" width="10.7109375" style="505" customWidth="1"/>
    <col min="9" max="10" width="6.421875" style="210" customWidth="1"/>
    <col min="11" max="11" width="10.7109375" style="505" customWidth="1"/>
    <col min="12" max="13" width="6.421875" style="210" customWidth="1"/>
    <col min="14" max="14" width="10.7109375" style="505" customWidth="1"/>
    <col min="15" max="16" width="6.421875" style="210" customWidth="1"/>
    <col min="17" max="17" width="10.7109375" style="505" customWidth="1"/>
    <col min="18" max="19" width="6.421875" style="210" customWidth="1"/>
    <col min="20" max="16384" width="8.8515625" style="464" customWidth="1"/>
  </cols>
  <sheetData>
    <row r="1" spans="1:19" ht="12.75">
      <c r="A1" s="159" t="s">
        <v>265</v>
      </c>
      <c r="C1" s="464"/>
      <c r="D1" s="464"/>
      <c r="F1" s="464"/>
      <c r="G1" s="464"/>
      <c r="I1" s="464"/>
      <c r="J1" s="464"/>
      <c r="L1" s="464"/>
      <c r="M1" s="464"/>
      <c r="O1" s="464"/>
      <c r="P1" s="464"/>
      <c r="R1" s="464"/>
      <c r="S1" s="212" t="str">
        <f>YEAR('最初に入力'!N1)&amp;"年"&amp;MONTH('最初に入力'!N1)&amp;"月"&amp;DAY('最初に入力'!N1)&amp;"日改定"</f>
        <v>2023年3月1日改定</v>
      </c>
    </row>
    <row r="2" spans="2:19" ht="12.75">
      <c r="B2" s="160" t="s">
        <v>266</v>
      </c>
      <c r="C2" s="161"/>
      <c r="D2" s="162" t="s">
        <v>267</v>
      </c>
      <c r="E2" s="163"/>
      <c r="F2" s="162" t="s">
        <v>268</v>
      </c>
      <c r="G2" s="161"/>
      <c r="H2" s="164" t="s">
        <v>269</v>
      </c>
      <c r="I2" s="162" t="s">
        <v>270</v>
      </c>
      <c r="J2" s="165"/>
      <c r="K2" s="163"/>
      <c r="L2" s="162" t="s">
        <v>271</v>
      </c>
      <c r="M2" s="165"/>
      <c r="N2" s="166"/>
      <c r="O2" s="161"/>
      <c r="P2" s="162" t="s">
        <v>272</v>
      </c>
      <c r="Q2" s="163"/>
      <c r="R2" s="167" t="s">
        <v>273</v>
      </c>
      <c r="S2" s="167" t="s">
        <v>274</v>
      </c>
    </row>
    <row r="3" spans="2:19" ht="29.25" customHeight="1">
      <c r="B3" s="168">
        <f>IF('最初に入力'!C2&lt;&gt;"",TEXT('最初に入力'!C2,"m月d日(aaa)"),"")</f>
      </c>
      <c r="C3" s="506"/>
      <c r="D3" s="447">
        <f>'最初に入力'!C5</f>
        <v>0</v>
      </c>
      <c r="E3" s="448"/>
      <c r="F3" s="447">
        <f>S38</f>
        <v>0</v>
      </c>
      <c r="G3" s="448"/>
      <c r="H3" s="169">
        <f>'最初に入力'!C6</f>
        <v>0</v>
      </c>
      <c r="I3" s="170">
        <f>'最初に入力'!C3</f>
        <v>0</v>
      </c>
      <c r="J3" s="171"/>
      <c r="K3" s="172"/>
      <c r="L3" s="170">
        <f>'最初に入力'!C4</f>
        <v>0</v>
      </c>
      <c r="M3" s="171"/>
      <c r="N3" s="173"/>
      <c r="O3" s="174"/>
      <c r="P3" s="170">
        <f>'最初に入力'!C7</f>
        <v>0</v>
      </c>
      <c r="Q3" s="172"/>
      <c r="R3" s="175">
        <f>'最初に入力'!C10</f>
        <v>0</v>
      </c>
      <c r="S3" s="507">
        <f>'最初に入力'!C11</f>
        <v>0</v>
      </c>
    </row>
    <row r="4" spans="3:19" ht="12.75">
      <c r="C4" s="464"/>
      <c r="D4" s="464"/>
      <c r="F4" s="464"/>
      <c r="G4" s="464"/>
      <c r="I4" s="464"/>
      <c r="J4" s="464"/>
      <c r="L4" s="464"/>
      <c r="M4" s="464"/>
      <c r="O4" s="464"/>
      <c r="P4" s="464"/>
      <c r="R4" s="116"/>
      <c r="S4" s="176">
        <f>'最初に入力'!F11</f>
        <v>0</v>
      </c>
    </row>
    <row r="5" spans="2:19" ht="12.75">
      <c r="B5" s="255" t="s">
        <v>672</v>
      </c>
      <c r="C5" s="464"/>
      <c r="D5" s="464"/>
      <c r="F5" s="464"/>
      <c r="G5" s="464"/>
      <c r="I5" s="464"/>
      <c r="J5" s="464"/>
      <c r="L5" s="464"/>
      <c r="M5" s="464"/>
      <c r="O5" s="464"/>
      <c r="P5" s="464"/>
      <c r="R5" s="464"/>
      <c r="S5" s="177" t="s">
        <v>379</v>
      </c>
    </row>
    <row r="6" spans="2:19" ht="12.75">
      <c r="B6" s="178"/>
      <c r="C6" s="179"/>
      <c r="D6" s="180"/>
      <c r="E6" s="181" t="s">
        <v>504</v>
      </c>
      <c r="F6" s="179"/>
      <c r="G6" s="180"/>
      <c r="H6" s="181" t="s">
        <v>505</v>
      </c>
      <c r="I6" s="179"/>
      <c r="J6" s="180"/>
      <c r="K6" s="449" t="s">
        <v>506</v>
      </c>
      <c r="L6" s="450"/>
      <c r="M6" s="451"/>
      <c r="N6" s="458"/>
      <c r="O6" s="459"/>
      <c r="P6" s="460"/>
      <c r="Q6" s="181"/>
      <c r="R6" s="179"/>
      <c r="S6" s="180"/>
    </row>
    <row r="7" spans="2:19" ht="12.75">
      <c r="B7" s="182"/>
      <c r="C7" s="183"/>
      <c r="D7" s="184"/>
      <c r="E7" s="182" t="s">
        <v>280</v>
      </c>
      <c r="F7" s="183" t="s">
        <v>278</v>
      </c>
      <c r="G7" s="184" t="s">
        <v>279</v>
      </c>
      <c r="H7" s="182" t="s">
        <v>280</v>
      </c>
      <c r="I7" s="183" t="s">
        <v>278</v>
      </c>
      <c r="J7" s="184" t="s">
        <v>279</v>
      </c>
      <c r="K7" s="182" t="s">
        <v>281</v>
      </c>
      <c r="L7" s="183" t="s">
        <v>278</v>
      </c>
      <c r="M7" s="184" t="s">
        <v>279</v>
      </c>
      <c r="N7" s="182" t="s">
        <v>277</v>
      </c>
      <c r="O7" s="183" t="s">
        <v>278</v>
      </c>
      <c r="P7" s="184" t="s">
        <v>279</v>
      </c>
      <c r="Q7" s="182" t="s">
        <v>281</v>
      </c>
      <c r="R7" s="183" t="s">
        <v>278</v>
      </c>
      <c r="S7" s="184" t="s">
        <v>279</v>
      </c>
    </row>
    <row r="8" spans="2:19" ht="12.75">
      <c r="B8" s="188"/>
      <c r="C8" s="189"/>
      <c r="D8" s="190"/>
      <c r="E8" s="188" t="s">
        <v>673</v>
      </c>
      <c r="F8" s="278">
        <v>2840</v>
      </c>
      <c r="G8" s="214"/>
      <c r="H8" s="188"/>
      <c r="I8" s="189"/>
      <c r="J8" s="214"/>
      <c r="K8" s="188"/>
      <c r="L8" s="189"/>
      <c r="M8" s="214"/>
      <c r="N8" s="188"/>
      <c r="O8" s="189"/>
      <c r="P8" s="190"/>
      <c r="Q8" s="188"/>
      <c r="R8" s="189"/>
      <c r="S8" s="214"/>
    </row>
    <row r="9" spans="2:19" ht="12.75">
      <c r="B9" s="193"/>
      <c r="C9" s="194"/>
      <c r="D9" s="195"/>
      <c r="E9" s="193" t="s">
        <v>458</v>
      </c>
      <c r="F9" s="279">
        <v>0</v>
      </c>
      <c r="G9" s="195"/>
      <c r="H9" s="193"/>
      <c r="I9" s="194"/>
      <c r="J9" s="195"/>
      <c r="K9" s="193" t="s">
        <v>674</v>
      </c>
      <c r="L9" s="194">
        <v>1450</v>
      </c>
      <c r="M9" s="195"/>
      <c r="N9" s="193"/>
      <c r="O9" s="194"/>
      <c r="P9" s="195"/>
      <c r="Q9" s="188"/>
      <c r="R9" s="194"/>
      <c r="S9" s="195"/>
    </row>
    <row r="10" spans="2:19" ht="12.75">
      <c r="B10" s="193"/>
      <c r="C10" s="194"/>
      <c r="D10" s="195"/>
      <c r="E10" s="193"/>
      <c r="F10" s="279"/>
      <c r="G10" s="195"/>
      <c r="H10" s="193" t="s">
        <v>675</v>
      </c>
      <c r="I10" s="194">
        <v>1120</v>
      </c>
      <c r="J10" s="259"/>
      <c r="K10" s="193" t="s">
        <v>459</v>
      </c>
      <c r="L10" s="194"/>
      <c r="M10" s="195"/>
      <c r="N10" s="193"/>
      <c r="O10" s="194"/>
      <c r="P10" s="195"/>
      <c r="Q10" s="193"/>
      <c r="R10" s="194"/>
      <c r="S10" s="195"/>
    </row>
    <row r="11" spans="2:19" ht="12.75">
      <c r="B11" s="193"/>
      <c r="C11" s="194"/>
      <c r="D11" s="195"/>
      <c r="E11" s="193"/>
      <c r="F11" s="279">
        <v>0</v>
      </c>
      <c r="G11" s="195"/>
      <c r="H11" s="193" t="s">
        <v>676</v>
      </c>
      <c r="I11" s="194">
        <v>1090</v>
      </c>
      <c r="J11" s="259"/>
      <c r="K11" s="193" t="s">
        <v>677</v>
      </c>
      <c r="L11" s="194">
        <v>860</v>
      </c>
      <c r="M11" s="195"/>
      <c r="N11" s="193"/>
      <c r="O11" s="194"/>
      <c r="P11" s="195"/>
      <c r="Q11" s="193"/>
      <c r="R11" s="194"/>
      <c r="S11" s="195"/>
    </row>
    <row r="12" spans="2:19" ht="12.75">
      <c r="B12" s="193"/>
      <c r="C12" s="194"/>
      <c r="D12" s="195"/>
      <c r="E12" s="193"/>
      <c r="F12" s="279"/>
      <c r="G12" s="195"/>
      <c r="H12" s="193"/>
      <c r="I12" s="194"/>
      <c r="J12" s="259"/>
      <c r="K12" s="193"/>
      <c r="L12" s="194"/>
      <c r="M12" s="195"/>
      <c r="N12" s="193"/>
      <c r="O12" s="194"/>
      <c r="P12" s="195"/>
      <c r="Q12" s="193"/>
      <c r="R12" s="194"/>
      <c r="S12" s="195"/>
    </row>
    <row r="13" spans="2:19" ht="12.75">
      <c r="B13" s="193"/>
      <c r="C13" s="194"/>
      <c r="D13" s="195"/>
      <c r="E13" s="193"/>
      <c r="F13" s="279"/>
      <c r="G13" s="195"/>
      <c r="H13" s="193" t="s">
        <v>460</v>
      </c>
      <c r="I13" s="194">
        <v>310</v>
      </c>
      <c r="J13" s="259"/>
      <c r="K13" s="193" t="s">
        <v>461</v>
      </c>
      <c r="L13" s="194">
        <v>390</v>
      </c>
      <c r="M13" s="195"/>
      <c r="N13" s="193"/>
      <c r="O13" s="194"/>
      <c r="P13" s="195"/>
      <c r="Q13" s="193"/>
      <c r="R13" s="194"/>
      <c r="S13" s="195"/>
    </row>
    <row r="14" spans="2:19" ht="12.75">
      <c r="B14" s="193"/>
      <c r="C14" s="194"/>
      <c r="D14" s="195"/>
      <c r="E14" s="193"/>
      <c r="F14" s="279"/>
      <c r="G14" s="195"/>
      <c r="H14" s="193"/>
      <c r="I14" s="194"/>
      <c r="J14" s="259"/>
      <c r="K14" s="193" t="s">
        <v>678</v>
      </c>
      <c r="L14" s="194">
        <v>1160</v>
      </c>
      <c r="M14" s="195"/>
      <c r="N14" s="193"/>
      <c r="O14" s="194"/>
      <c r="P14" s="195"/>
      <c r="Q14" s="193"/>
      <c r="R14" s="194"/>
      <c r="S14" s="195"/>
    </row>
    <row r="15" spans="2:19" ht="12.75">
      <c r="B15" s="193"/>
      <c r="C15" s="194"/>
      <c r="D15" s="195"/>
      <c r="E15" s="193"/>
      <c r="F15" s="279">
        <v>0</v>
      </c>
      <c r="G15" s="195"/>
      <c r="H15" s="193"/>
      <c r="I15" s="194">
        <v>0</v>
      </c>
      <c r="J15" s="259"/>
      <c r="K15" s="193" t="s">
        <v>679</v>
      </c>
      <c r="L15" s="194">
        <v>470</v>
      </c>
      <c r="M15" s="195"/>
      <c r="N15" s="193"/>
      <c r="O15" s="194"/>
      <c r="P15" s="195"/>
      <c r="Q15" s="193"/>
      <c r="R15" s="194"/>
      <c r="S15" s="195"/>
    </row>
    <row r="16" spans="2:19" ht="12.75">
      <c r="B16" s="193"/>
      <c r="C16" s="194"/>
      <c r="D16" s="195"/>
      <c r="E16" s="193" t="s">
        <v>680</v>
      </c>
      <c r="F16" s="279">
        <v>2930</v>
      </c>
      <c r="G16" s="195"/>
      <c r="H16" s="193"/>
      <c r="I16" s="216"/>
      <c r="J16" s="259"/>
      <c r="K16" s="193"/>
      <c r="L16" s="194"/>
      <c r="M16" s="195"/>
      <c r="N16" s="193"/>
      <c r="O16" s="194"/>
      <c r="P16" s="195"/>
      <c r="Q16" s="193"/>
      <c r="R16" s="194"/>
      <c r="S16" s="195"/>
    </row>
    <row r="17" spans="2:19" ht="12.75">
      <c r="B17" s="193"/>
      <c r="C17" s="194"/>
      <c r="D17" s="195"/>
      <c r="E17" s="193" t="s">
        <v>462</v>
      </c>
      <c r="F17" s="279"/>
      <c r="G17" s="195"/>
      <c r="H17" s="193" t="s">
        <v>681</v>
      </c>
      <c r="I17" s="194">
        <v>1370</v>
      </c>
      <c r="J17" s="259"/>
      <c r="K17" s="193" t="s">
        <v>682</v>
      </c>
      <c r="L17" s="194">
        <v>1130</v>
      </c>
      <c r="M17" s="195"/>
      <c r="N17" s="193"/>
      <c r="O17" s="194"/>
      <c r="P17" s="195"/>
      <c r="Q17" s="193"/>
      <c r="R17" s="194"/>
      <c r="S17" s="195"/>
    </row>
    <row r="18" spans="2:19" ht="12.75">
      <c r="B18" s="193"/>
      <c r="C18" s="194"/>
      <c r="D18" s="195"/>
      <c r="E18" s="193" t="s">
        <v>683</v>
      </c>
      <c r="F18" s="279">
        <v>2650</v>
      </c>
      <c r="G18" s="195"/>
      <c r="H18" s="193"/>
      <c r="I18" s="194">
        <v>0</v>
      </c>
      <c r="J18" s="259"/>
      <c r="K18" s="193" t="s">
        <v>684</v>
      </c>
      <c r="L18" s="194">
        <v>1770</v>
      </c>
      <c r="M18" s="195"/>
      <c r="N18" s="193"/>
      <c r="O18" s="194"/>
      <c r="P18" s="195"/>
      <c r="Q18" s="193"/>
      <c r="R18" s="194"/>
      <c r="S18" s="195"/>
    </row>
    <row r="19" spans="2:19" ht="12.75">
      <c r="B19" s="193"/>
      <c r="C19" s="194"/>
      <c r="D19" s="195"/>
      <c r="E19" s="193"/>
      <c r="F19" s="279"/>
      <c r="G19" s="195"/>
      <c r="H19" s="193" t="s">
        <v>463</v>
      </c>
      <c r="I19" s="194">
        <v>1740</v>
      </c>
      <c r="J19" s="259"/>
      <c r="K19" s="193" t="s">
        <v>685</v>
      </c>
      <c r="L19" s="194">
        <v>1650</v>
      </c>
      <c r="M19" s="195"/>
      <c r="N19" s="193"/>
      <c r="O19" s="194"/>
      <c r="P19" s="195"/>
      <c r="Q19" s="193"/>
      <c r="R19" s="194"/>
      <c r="S19" s="195"/>
    </row>
    <row r="20" spans="2:19" ht="12.75">
      <c r="B20" s="193"/>
      <c r="C20" s="194"/>
      <c r="D20" s="195"/>
      <c r="E20" s="193"/>
      <c r="F20" s="279"/>
      <c r="G20" s="195"/>
      <c r="H20" s="193"/>
      <c r="I20" s="194">
        <v>0</v>
      </c>
      <c r="J20" s="259"/>
      <c r="K20" s="193"/>
      <c r="L20" s="194"/>
      <c r="M20" s="195"/>
      <c r="N20" s="193"/>
      <c r="O20" s="194"/>
      <c r="P20" s="195"/>
      <c r="Q20" s="193"/>
      <c r="R20" s="194"/>
      <c r="S20" s="195"/>
    </row>
    <row r="21" spans="2:19" ht="12.75">
      <c r="B21" s="193"/>
      <c r="C21" s="194"/>
      <c r="D21" s="195"/>
      <c r="E21" s="193" t="s">
        <v>686</v>
      </c>
      <c r="F21" s="279">
        <v>3230</v>
      </c>
      <c r="G21" s="195"/>
      <c r="H21" s="193" t="s">
        <v>464</v>
      </c>
      <c r="I21" s="194">
        <v>620</v>
      </c>
      <c r="J21" s="259"/>
      <c r="K21" s="193" t="s">
        <v>687</v>
      </c>
      <c r="L21" s="194">
        <v>750</v>
      </c>
      <c r="M21" s="195"/>
      <c r="N21" s="193"/>
      <c r="O21" s="194"/>
      <c r="P21" s="195"/>
      <c r="Q21" s="193"/>
      <c r="R21" s="194"/>
      <c r="S21" s="195"/>
    </row>
    <row r="22" spans="2:19" ht="12.75">
      <c r="B22" s="193"/>
      <c r="C22" s="194"/>
      <c r="D22" s="195"/>
      <c r="E22" s="193"/>
      <c r="F22" s="279"/>
      <c r="G22" s="195"/>
      <c r="H22" s="193" t="s">
        <v>465</v>
      </c>
      <c r="I22" s="194">
        <v>790</v>
      </c>
      <c r="J22" s="259"/>
      <c r="K22" s="193" t="s">
        <v>688</v>
      </c>
      <c r="L22" s="194">
        <v>1520</v>
      </c>
      <c r="M22" s="195"/>
      <c r="N22" s="193"/>
      <c r="O22" s="194"/>
      <c r="P22" s="195"/>
      <c r="Q22" s="193"/>
      <c r="R22" s="194"/>
      <c r="S22" s="195"/>
    </row>
    <row r="23" spans="2:19" ht="12.75">
      <c r="B23" s="193"/>
      <c r="C23" s="194"/>
      <c r="D23" s="195"/>
      <c r="E23" s="193" t="s">
        <v>466</v>
      </c>
      <c r="F23" s="279">
        <v>1200</v>
      </c>
      <c r="G23" s="195"/>
      <c r="H23" s="193" t="s">
        <v>467</v>
      </c>
      <c r="I23" s="194">
        <v>1090</v>
      </c>
      <c r="J23" s="259"/>
      <c r="K23" s="193" t="s">
        <v>689</v>
      </c>
      <c r="L23" s="194">
        <v>960</v>
      </c>
      <c r="M23" s="195"/>
      <c r="N23" s="193"/>
      <c r="O23" s="194"/>
      <c r="P23" s="195"/>
      <c r="Q23" s="193"/>
      <c r="R23" s="194"/>
      <c r="S23" s="195"/>
    </row>
    <row r="24" spans="2:19" ht="12.75">
      <c r="B24" s="193"/>
      <c r="C24" s="194"/>
      <c r="D24" s="195"/>
      <c r="E24" s="193"/>
      <c r="F24" s="279"/>
      <c r="G24" s="195"/>
      <c r="H24" s="193" t="s">
        <v>468</v>
      </c>
      <c r="I24" s="194">
        <v>370</v>
      </c>
      <c r="J24" s="259"/>
      <c r="K24" s="193" t="s">
        <v>690</v>
      </c>
      <c r="L24" s="194">
        <v>430</v>
      </c>
      <c r="M24" s="195"/>
      <c r="N24" s="193"/>
      <c r="O24" s="194"/>
      <c r="P24" s="195"/>
      <c r="Q24" s="193"/>
      <c r="R24" s="194"/>
      <c r="S24" s="195"/>
    </row>
    <row r="25" spans="2:19" ht="12.75">
      <c r="B25" s="193"/>
      <c r="C25" s="194"/>
      <c r="D25" s="195"/>
      <c r="E25" s="193"/>
      <c r="F25" s="279"/>
      <c r="G25" s="195"/>
      <c r="H25" s="193"/>
      <c r="I25" s="194"/>
      <c r="J25" s="259"/>
      <c r="K25" s="193" t="s">
        <v>691</v>
      </c>
      <c r="L25" s="194">
        <v>0</v>
      </c>
      <c r="M25" s="195"/>
      <c r="N25" s="193"/>
      <c r="O25" s="194"/>
      <c r="P25" s="195"/>
      <c r="Q25" s="193"/>
      <c r="R25" s="194"/>
      <c r="S25" s="195"/>
    </row>
    <row r="26" spans="2:19" ht="12.75">
      <c r="B26" s="193"/>
      <c r="C26" s="194"/>
      <c r="D26" s="195"/>
      <c r="E26" s="193"/>
      <c r="F26" s="279"/>
      <c r="G26" s="195"/>
      <c r="H26" s="193" t="s">
        <v>692</v>
      </c>
      <c r="I26" s="194">
        <v>2180</v>
      </c>
      <c r="J26" s="259"/>
      <c r="K26" s="193" t="s">
        <v>693</v>
      </c>
      <c r="L26" s="194">
        <v>1230</v>
      </c>
      <c r="M26" s="195"/>
      <c r="N26" s="193"/>
      <c r="O26" s="194"/>
      <c r="P26" s="195"/>
      <c r="Q26" s="193"/>
      <c r="R26" s="194"/>
      <c r="S26" s="195"/>
    </row>
    <row r="27" spans="2:19" ht="12.75">
      <c r="B27" s="280"/>
      <c r="C27" s="194"/>
      <c r="D27" s="195"/>
      <c r="E27" s="193"/>
      <c r="F27" s="279">
        <v>0</v>
      </c>
      <c r="G27" s="195"/>
      <c r="H27" s="193" t="s">
        <v>694</v>
      </c>
      <c r="I27" s="194">
        <v>2410</v>
      </c>
      <c r="J27" s="259"/>
      <c r="K27" s="193"/>
      <c r="L27" s="194"/>
      <c r="M27" s="195"/>
      <c r="N27" s="280"/>
      <c r="O27" s="194"/>
      <c r="P27" s="195"/>
      <c r="Q27" s="193"/>
      <c r="R27" s="194"/>
      <c r="S27" s="195"/>
    </row>
    <row r="28" spans="2:19" ht="12.75">
      <c r="B28" s="193"/>
      <c r="C28" s="194"/>
      <c r="D28" s="195"/>
      <c r="E28" s="193"/>
      <c r="F28" s="279"/>
      <c r="G28" s="195"/>
      <c r="H28" s="193"/>
      <c r="I28" s="194">
        <v>0</v>
      </c>
      <c r="J28" s="259"/>
      <c r="K28" s="193"/>
      <c r="L28" s="194"/>
      <c r="M28" s="195"/>
      <c r="N28" s="280"/>
      <c r="O28" s="194"/>
      <c r="P28" s="195"/>
      <c r="Q28" s="193"/>
      <c r="R28" s="194"/>
      <c r="S28" s="195"/>
    </row>
    <row r="29" spans="2:19" ht="12.75">
      <c r="B29" s="193"/>
      <c r="C29" s="194"/>
      <c r="D29" s="195"/>
      <c r="E29" s="193"/>
      <c r="F29" s="279"/>
      <c r="G29" s="195"/>
      <c r="H29" s="193"/>
      <c r="I29" s="194"/>
      <c r="J29" s="259"/>
      <c r="K29" s="193"/>
      <c r="L29" s="194"/>
      <c r="M29" s="195"/>
      <c r="N29" s="193"/>
      <c r="O29" s="194"/>
      <c r="P29" s="195"/>
      <c r="Q29" s="193"/>
      <c r="R29" s="194"/>
      <c r="S29" s="195"/>
    </row>
    <row r="30" spans="2:19" ht="12.75">
      <c r="B30" s="193"/>
      <c r="C30" s="194"/>
      <c r="D30" s="195"/>
      <c r="E30" s="193" t="s">
        <v>695</v>
      </c>
      <c r="F30" s="279">
        <v>2060</v>
      </c>
      <c r="G30" s="195"/>
      <c r="H30" s="193" t="s">
        <v>696</v>
      </c>
      <c r="I30" s="194">
        <v>1630</v>
      </c>
      <c r="J30" s="259"/>
      <c r="K30" s="193" t="s">
        <v>697</v>
      </c>
      <c r="L30" s="194">
        <v>650</v>
      </c>
      <c r="M30" s="195"/>
      <c r="N30" s="193"/>
      <c r="O30" s="194"/>
      <c r="P30" s="195"/>
      <c r="Q30" s="193"/>
      <c r="R30" s="194"/>
      <c r="S30" s="195"/>
    </row>
    <row r="31" spans="2:19" ht="12.75">
      <c r="B31" s="193"/>
      <c r="C31" s="194"/>
      <c r="D31" s="195"/>
      <c r="E31" s="193"/>
      <c r="F31" s="279"/>
      <c r="G31" s="195"/>
      <c r="H31" s="193"/>
      <c r="I31" s="194"/>
      <c r="J31" s="259"/>
      <c r="K31" s="193"/>
      <c r="L31" s="194"/>
      <c r="M31" s="195"/>
      <c r="N31" s="193"/>
      <c r="O31" s="194"/>
      <c r="P31" s="195"/>
      <c r="Q31" s="193"/>
      <c r="R31" s="194"/>
      <c r="S31" s="195"/>
    </row>
    <row r="32" spans="2:19" ht="12.75">
      <c r="B32" s="193"/>
      <c r="C32" s="194"/>
      <c r="D32" s="195"/>
      <c r="E32" s="193"/>
      <c r="F32" s="279">
        <v>0</v>
      </c>
      <c r="G32" s="195"/>
      <c r="H32" s="193" t="s">
        <v>698</v>
      </c>
      <c r="I32" s="194">
        <v>1430</v>
      </c>
      <c r="J32" s="259"/>
      <c r="K32" s="193" t="s">
        <v>699</v>
      </c>
      <c r="L32" s="194">
        <v>1450</v>
      </c>
      <c r="M32" s="195"/>
      <c r="N32" s="193"/>
      <c r="O32" s="194"/>
      <c r="P32" s="195"/>
      <c r="Q32" s="193"/>
      <c r="R32" s="194"/>
      <c r="S32" s="195"/>
    </row>
    <row r="33" spans="2:19" ht="12.75">
      <c r="B33" s="193"/>
      <c r="C33" s="194"/>
      <c r="D33" s="195"/>
      <c r="E33" s="193" t="s">
        <v>700</v>
      </c>
      <c r="F33" s="279">
        <v>2430</v>
      </c>
      <c r="G33" s="195"/>
      <c r="H33" s="193"/>
      <c r="I33" s="194"/>
      <c r="J33" s="195"/>
      <c r="K33" s="193" t="s">
        <v>701</v>
      </c>
      <c r="L33" s="194">
        <v>1140</v>
      </c>
      <c r="M33" s="195"/>
      <c r="N33" s="193"/>
      <c r="O33" s="194"/>
      <c r="P33" s="195"/>
      <c r="Q33" s="193"/>
      <c r="R33" s="194"/>
      <c r="S33" s="195"/>
    </row>
    <row r="34" spans="2:19" ht="12.75">
      <c r="B34" s="193"/>
      <c r="C34" s="194"/>
      <c r="D34" s="195"/>
      <c r="E34" s="193"/>
      <c r="F34" s="279"/>
      <c r="G34" s="195"/>
      <c r="H34" s="193"/>
      <c r="I34" s="194">
        <v>0</v>
      </c>
      <c r="J34" s="195"/>
      <c r="K34" s="193"/>
      <c r="L34" s="194"/>
      <c r="M34" s="195"/>
      <c r="N34" s="193"/>
      <c r="O34" s="194"/>
      <c r="P34" s="195"/>
      <c r="Q34" s="193"/>
      <c r="R34" s="194"/>
      <c r="S34" s="195"/>
    </row>
    <row r="35" spans="2:19" ht="12.75">
      <c r="B35" s="193"/>
      <c r="C35" s="194"/>
      <c r="D35" s="195"/>
      <c r="E35" s="193"/>
      <c r="F35" s="279">
        <v>0</v>
      </c>
      <c r="G35" s="195"/>
      <c r="H35" s="193"/>
      <c r="I35" s="194"/>
      <c r="J35" s="195"/>
      <c r="K35" s="193" t="s">
        <v>702</v>
      </c>
      <c r="L35" s="194">
        <v>270</v>
      </c>
      <c r="M35" s="195"/>
      <c r="N35" s="193"/>
      <c r="O35" s="194"/>
      <c r="P35" s="195"/>
      <c r="Q35" s="193"/>
      <c r="R35" s="194"/>
      <c r="S35" s="195"/>
    </row>
    <row r="36" spans="2:19" ht="12.75">
      <c r="B36" s="193"/>
      <c r="C36" s="194"/>
      <c r="D36" s="195"/>
      <c r="E36" s="193"/>
      <c r="F36" s="279"/>
      <c r="G36" s="219"/>
      <c r="H36" s="193"/>
      <c r="I36" s="194"/>
      <c r="J36" s="219"/>
      <c r="K36" s="461" t="s">
        <v>469</v>
      </c>
      <c r="L36" s="462"/>
      <c r="M36" s="219"/>
      <c r="N36" s="193"/>
      <c r="O36" s="194"/>
      <c r="P36" s="195"/>
      <c r="Q36" s="217"/>
      <c r="R36" s="218"/>
      <c r="S36" s="219"/>
    </row>
    <row r="37" spans="2:19" ht="12.75">
      <c r="B37" s="200"/>
      <c r="C37" s="201"/>
      <c r="D37" s="202"/>
      <c r="E37" s="203" t="s">
        <v>301</v>
      </c>
      <c r="F37" s="201">
        <f>SUM(F8:F36)</f>
        <v>17340</v>
      </c>
      <c r="G37" s="202">
        <f>SUM(G8:G36)</f>
        <v>0</v>
      </c>
      <c r="H37" s="203" t="s">
        <v>302</v>
      </c>
      <c r="I37" s="201">
        <f>SUM(I8:I36)</f>
        <v>16150</v>
      </c>
      <c r="J37" s="202">
        <f>SUM(J8:J36)</f>
        <v>0</v>
      </c>
      <c r="K37" s="200" t="s">
        <v>303</v>
      </c>
      <c r="L37" s="201">
        <f>SUM(L8:L36)</f>
        <v>17280</v>
      </c>
      <c r="M37" s="202">
        <f>SUM(M8:M36)</f>
        <v>0</v>
      </c>
      <c r="N37" s="200"/>
      <c r="O37" s="201">
        <f>SUM(O8:O36)</f>
        <v>0</v>
      </c>
      <c r="P37" s="202">
        <f>SUM(P8:P36)</f>
        <v>0</v>
      </c>
      <c r="Q37" s="200"/>
      <c r="R37" s="201">
        <f>+'下関市Ⅱ'!R20</f>
        <v>0</v>
      </c>
      <c r="S37" s="202">
        <f>SUM(S8:S36)</f>
        <v>0</v>
      </c>
    </row>
    <row r="38" spans="2:19" ht="12.75">
      <c r="B38" s="456"/>
      <c r="C38" s="456"/>
      <c r="D38" s="456"/>
      <c r="E38" s="456"/>
      <c r="F38" s="456"/>
      <c r="G38" s="456"/>
      <c r="H38" s="456"/>
      <c r="I38" s="205"/>
      <c r="J38" s="205"/>
      <c r="K38" s="204"/>
      <c r="L38" s="205"/>
      <c r="M38" s="205"/>
      <c r="N38" s="204"/>
      <c r="O38" s="205"/>
      <c r="P38" s="205"/>
      <c r="Q38" s="207" t="s">
        <v>305</v>
      </c>
      <c r="R38" s="208">
        <f>SUM(C37,F37,I37,L37,O37,R37)</f>
        <v>50770</v>
      </c>
      <c r="S38" s="209">
        <f>SUM(D37,G37,J37,M37,P37,S37)</f>
        <v>0</v>
      </c>
    </row>
    <row r="39" spans="2:19" ht="12.75">
      <c r="B39" s="121" t="s">
        <v>378</v>
      </c>
      <c r="C39" s="281"/>
      <c r="D39" s="281"/>
      <c r="E39" s="281"/>
      <c r="F39" s="205"/>
      <c r="G39" s="205"/>
      <c r="H39" s="206"/>
      <c r="I39" s="205"/>
      <c r="J39" s="205"/>
      <c r="K39" s="204"/>
      <c r="L39" s="205"/>
      <c r="M39" s="205"/>
      <c r="N39" s="204"/>
      <c r="O39" s="205"/>
      <c r="P39" s="205"/>
      <c r="Q39" s="228"/>
      <c r="R39" s="229"/>
      <c r="S39" s="229"/>
    </row>
    <row r="40" spans="2:19" ht="12.75">
      <c r="B40" s="204"/>
      <c r="C40" s="205"/>
      <c r="D40" s="205"/>
      <c r="E40" s="206"/>
      <c r="F40" s="205"/>
      <c r="G40" s="205"/>
      <c r="H40" s="206"/>
      <c r="I40" s="205"/>
      <c r="J40" s="205"/>
      <c r="K40" s="204"/>
      <c r="L40" s="205"/>
      <c r="M40" s="205"/>
      <c r="N40" s="204"/>
      <c r="O40" s="205"/>
      <c r="P40" s="205"/>
      <c r="Q40" s="228"/>
      <c r="R40" s="229"/>
      <c r="S40" s="229"/>
    </row>
    <row r="41" ht="12.75">
      <c r="B41" s="41"/>
    </row>
    <row r="42" ht="12.75">
      <c r="B42" s="41"/>
    </row>
    <row r="43" ht="12.75">
      <c r="B43" s="211"/>
    </row>
    <row r="44" ht="12.75">
      <c r="B44" s="211"/>
    </row>
    <row r="64" spans="2:17" ht="12.75">
      <c r="B64" s="464"/>
      <c r="E64" s="464"/>
      <c r="H64" s="464"/>
      <c r="K64" s="464"/>
      <c r="N64" s="464"/>
      <c r="Q64" s="464"/>
    </row>
    <row r="65" spans="2:17" ht="12.75">
      <c r="B65" s="464"/>
      <c r="E65" s="464"/>
      <c r="H65" s="464"/>
      <c r="K65" s="464"/>
      <c r="N65" s="464"/>
      <c r="Q65" s="464"/>
    </row>
    <row r="66" spans="2:17" ht="12.75">
      <c r="B66" s="464"/>
      <c r="E66" s="464"/>
      <c r="H66" s="464"/>
      <c r="K66" s="464"/>
      <c r="N66" s="464"/>
      <c r="Q66" s="464"/>
    </row>
    <row r="67" spans="2:17" ht="12.75">
      <c r="B67" s="464"/>
      <c r="E67" s="464"/>
      <c r="H67" s="464"/>
      <c r="K67" s="464"/>
      <c r="N67" s="464"/>
      <c r="Q67" s="464"/>
    </row>
    <row r="68" spans="2:17" ht="12.75">
      <c r="B68" s="464"/>
      <c r="E68" s="464"/>
      <c r="H68" s="464"/>
      <c r="K68" s="464"/>
      <c r="N68" s="464"/>
      <c r="Q68" s="464"/>
    </row>
    <row r="69" spans="2:17" ht="12.75">
      <c r="B69" s="464"/>
      <c r="E69" s="464"/>
      <c r="H69" s="464"/>
      <c r="K69" s="464"/>
      <c r="N69" s="464"/>
      <c r="Q69" s="464"/>
    </row>
    <row r="70" spans="2:17" ht="12.75">
      <c r="B70" s="464"/>
      <c r="E70" s="464"/>
      <c r="H70" s="464"/>
      <c r="K70" s="464"/>
      <c r="N70" s="464"/>
      <c r="Q70" s="464"/>
    </row>
    <row r="71" spans="2:17" ht="12.75">
      <c r="B71" s="464"/>
      <c r="E71" s="464"/>
      <c r="H71" s="464"/>
      <c r="K71" s="464"/>
      <c r="N71" s="464"/>
      <c r="Q71" s="464"/>
    </row>
    <row r="72" spans="2:17" ht="12.75">
      <c r="B72" s="464"/>
      <c r="E72" s="464"/>
      <c r="H72" s="464"/>
      <c r="K72" s="464"/>
      <c r="N72" s="464"/>
      <c r="Q72" s="464"/>
    </row>
    <row r="73" spans="2:17" ht="12.75">
      <c r="B73" s="464"/>
      <c r="E73" s="464"/>
      <c r="H73" s="464"/>
      <c r="K73" s="464"/>
      <c r="N73" s="464"/>
      <c r="Q73" s="464"/>
    </row>
    <row r="74" spans="2:17" ht="12.75">
      <c r="B74" s="464"/>
      <c r="E74" s="464"/>
      <c r="H74" s="464"/>
      <c r="K74" s="464"/>
      <c r="N74" s="464"/>
      <c r="Q74" s="464"/>
    </row>
  </sheetData>
  <sheetProtection sheet="1" objects="1" scenarios="1"/>
  <mergeCells count="6">
    <mergeCell ref="D3:E3"/>
    <mergeCell ref="F3:G3"/>
    <mergeCell ref="K6:M6"/>
    <mergeCell ref="N6:P6"/>
    <mergeCell ref="K36:L36"/>
    <mergeCell ref="B38:H38"/>
  </mergeCells>
  <conditionalFormatting sqref="G8:G36">
    <cfRule type="cellIs" priority="6" dxfId="42" operator="greaterThan">
      <formula>F8</formula>
    </cfRule>
  </conditionalFormatting>
  <conditionalFormatting sqref="J8:J36">
    <cfRule type="cellIs" priority="5" dxfId="42" operator="greaterThan">
      <formula>I8</formula>
    </cfRule>
  </conditionalFormatting>
  <conditionalFormatting sqref="M8:M36">
    <cfRule type="cellIs" priority="4" dxfId="42" operator="greaterThan">
      <formula>L8</formula>
    </cfRule>
  </conditionalFormatting>
  <conditionalFormatting sqref="S8:S36">
    <cfRule type="cellIs" priority="3" dxfId="42" operator="greaterThan">
      <formula>R8</formula>
    </cfRule>
  </conditionalFormatting>
  <conditionalFormatting sqref="D8:D36">
    <cfRule type="cellIs" priority="2" dxfId="42" operator="greaterThan">
      <formula>C8</formula>
    </cfRule>
  </conditionalFormatting>
  <conditionalFormatting sqref="P8:P36">
    <cfRule type="cellIs" priority="1" dxfId="42" operator="greaterThan">
      <formula>O8</formula>
    </cfRule>
  </conditionalFormatting>
  <hyperlinks>
    <hyperlink ref="A1" location="最初に入力!A1" display="〇"/>
  </hyperlinks>
  <printOptions/>
  <pageMargins left="0.03937007874015748" right="0.03937007874015748" top="0.7480314960629921" bottom="0.7480314960629921" header="0.31496062992125984" footer="0.31496062992125984"/>
  <pageSetup fitToHeight="1" fitToWidth="1" horizontalDpi="600" verticalDpi="600" orientation="landscape" paperSize="9" scale="98" r:id="rId1"/>
</worksheet>
</file>

<file path=xl/worksheets/sheet19.xml><?xml version="1.0" encoding="utf-8"?>
<worksheet xmlns="http://schemas.openxmlformats.org/spreadsheetml/2006/main" xmlns:r="http://schemas.openxmlformats.org/officeDocument/2006/relationships">
  <sheetPr codeName="Sheet17">
    <pageSetUpPr fitToPage="1"/>
  </sheetPr>
  <dimension ref="A1:S57"/>
  <sheetViews>
    <sheetView showGridLines="0" showZeros="0" zoomScalePageLayoutView="0" workbookViewId="0" topLeftCell="A1">
      <selection activeCell="A1" sqref="A1"/>
    </sheetView>
  </sheetViews>
  <sheetFormatPr defaultColWidth="9.140625" defaultRowHeight="15"/>
  <cols>
    <col min="1" max="1" width="1.421875" style="464" customWidth="1"/>
    <col min="2" max="2" width="10.7109375" style="505" customWidth="1"/>
    <col min="3" max="4" width="6.421875" style="210" customWidth="1"/>
    <col min="5" max="5" width="10.7109375" style="505" customWidth="1"/>
    <col min="6" max="7" width="6.421875" style="210" customWidth="1"/>
    <col min="8" max="8" width="10.7109375" style="505" customWidth="1"/>
    <col min="9" max="10" width="6.421875" style="210" customWidth="1"/>
    <col min="11" max="11" width="10.7109375" style="505" customWidth="1"/>
    <col min="12" max="13" width="6.421875" style="210" customWidth="1"/>
    <col min="14" max="14" width="10.7109375" style="505" customWidth="1"/>
    <col min="15" max="16" width="6.421875" style="210" customWidth="1"/>
    <col min="17" max="17" width="10.7109375" style="505" customWidth="1"/>
    <col min="18" max="19" width="6.421875" style="210" customWidth="1"/>
    <col min="20" max="16384" width="8.8515625" style="464" customWidth="1"/>
  </cols>
  <sheetData>
    <row r="1" spans="1:19" ht="12.75">
      <c r="A1" s="159" t="s">
        <v>265</v>
      </c>
      <c r="C1" s="464"/>
      <c r="D1" s="464"/>
      <c r="F1" s="464"/>
      <c r="G1" s="464"/>
      <c r="I1" s="464"/>
      <c r="J1" s="464"/>
      <c r="L1" s="464"/>
      <c r="M1" s="464"/>
      <c r="O1" s="464"/>
      <c r="P1" s="464"/>
      <c r="R1" s="464"/>
      <c r="S1" s="212" t="str">
        <f>YEAR('最初に入力'!N1)&amp;"年"&amp;MONTH('最初に入力'!N1)&amp;"月"&amp;DAY('最初に入力'!N1)&amp;"日改定"</f>
        <v>2023年3月1日改定</v>
      </c>
    </row>
    <row r="2" spans="2:19" ht="12.75">
      <c r="B2" s="160" t="s">
        <v>266</v>
      </c>
      <c r="C2" s="161"/>
      <c r="D2" s="162" t="s">
        <v>267</v>
      </c>
      <c r="E2" s="163"/>
      <c r="F2" s="162" t="s">
        <v>268</v>
      </c>
      <c r="G2" s="161"/>
      <c r="H2" s="164" t="s">
        <v>269</v>
      </c>
      <c r="I2" s="162" t="s">
        <v>270</v>
      </c>
      <c r="J2" s="165"/>
      <c r="K2" s="163"/>
      <c r="L2" s="162" t="s">
        <v>271</v>
      </c>
      <c r="M2" s="165"/>
      <c r="N2" s="166"/>
      <c r="O2" s="161"/>
      <c r="P2" s="162" t="s">
        <v>272</v>
      </c>
      <c r="Q2" s="163"/>
      <c r="R2" s="167" t="s">
        <v>273</v>
      </c>
      <c r="S2" s="167" t="s">
        <v>274</v>
      </c>
    </row>
    <row r="3" spans="2:19" ht="29.25" customHeight="1">
      <c r="B3" s="168">
        <f>IF('最初に入力'!C2&lt;&gt;"",TEXT('最初に入力'!C2,"m月d日(aaa)"),"")</f>
      </c>
      <c r="C3" s="506"/>
      <c r="D3" s="447">
        <f>'最初に入力'!C5</f>
        <v>0</v>
      </c>
      <c r="E3" s="448"/>
      <c r="F3" s="447">
        <f>S21</f>
        <v>0</v>
      </c>
      <c r="G3" s="448"/>
      <c r="H3" s="169">
        <f>'最初に入力'!C6</f>
        <v>0</v>
      </c>
      <c r="I3" s="170">
        <f>'最初に入力'!C3</f>
        <v>0</v>
      </c>
      <c r="J3" s="171"/>
      <c r="K3" s="172"/>
      <c r="L3" s="170">
        <f>'最初に入力'!C4</f>
        <v>0</v>
      </c>
      <c r="M3" s="171"/>
      <c r="N3" s="173"/>
      <c r="O3" s="174"/>
      <c r="P3" s="170">
        <f>'最初に入力'!C7</f>
        <v>0</v>
      </c>
      <c r="Q3" s="172"/>
      <c r="R3" s="175">
        <f>'最初に入力'!C10</f>
        <v>0</v>
      </c>
      <c r="S3" s="507">
        <f>'最初に入力'!C11</f>
        <v>0</v>
      </c>
    </row>
    <row r="4" spans="3:19" ht="12.75">
      <c r="C4" s="464"/>
      <c r="D4" s="464"/>
      <c r="F4" s="464"/>
      <c r="G4" s="464"/>
      <c r="I4" s="464"/>
      <c r="J4" s="464"/>
      <c r="L4" s="464"/>
      <c r="M4" s="464"/>
      <c r="O4" s="464"/>
      <c r="P4" s="464"/>
      <c r="R4" s="116"/>
      <c r="S4" s="176">
        <f>'最初に入力'!F11</f>
        <v>0</v>
      </c>
    </row>
    <row r="5" spans="2:19" ht="12.75">
      <c r="B5" s="255" t="s">
        <v>703</v>
      </c>
      <c r="C5" s="464"/>
      <c r="D5" s="464"/>
      <c r="F5" s="464"/>
      <c r="G5" s="464"/>
      <c r="I5" s="464"/>
      <c r="J5" s="464"/>
      <c r="L5" s="464"/>
      <c r="M5" s="464"/>
      <c r="O5" s="464"/>
      <c r="P5" s="464"/>
      <c r="R5" s="464"/>
      <c r="S5" s="177" t="s">
        <v>379</v>
      </c>
    </row>
    <row r="6" spans="2:19" ht="12.75">
      <c r="B6" s="178"/>
      <c r="C6" s="179"/>
      <c r="D6" s="180"/>
      <c r="E6" s="181" t="s">
        <v>504</v>
      </c>
      <c r="F6" s="179"/>
      <c r="G6" s="180"/>
      <c r="H6" s="181" t="s">
        <v>505</v>
      </c>
      <c r="I6" s="179"/>
      <c r="J6" s="180"/>
      <c r="K6" s="449" t="s">
        <v>506</v>
      </c>
      <c r="L6" s="450"/>
      <c r="M6" s="451"/>
      <c r="N6" s="458"/>
      <c r="O6" s="459"/>
      <c r="P6" s="460"/>
      <c r="Q6" s="181"/>
      <c r="R6" s="179"/>
      <c r="S6" s="180"/>
    </row>
    <row r="7" spans="2:19" ht="12.75">
      <c r="B7" s="182"/>
      <c r="C7" s="183"/>
      <c r="D7" s="184"/>
      <c r="E7" s="182" t="s">
        <v>280</v>
      </c>
      <c r="F7" s="183" t="s">
        <v>278</v>
      </c>
      <c r="G7" s="184" t="s">
        <v>279</v>
      </c>
      <c r="H7" s="182" t="s">
        <v>280</v>
      </c>
      <c r="I7" s="183" t="s">
        <v>278</v>
      </c>
      <c r="J7" s="184" t="s">
        <v>279</v>
      </c>
      <c r="K7" s="182" t="s">
        <v>281</v>
      </c>
      <c r="L7" s="183" t="s">
        <v>278</v>
      </c>
      <c r="M7" s="184" t="s">
        <v>279</v>
      </c>
      <c r="N7" s="182" t="s">
        <v>277</v>
      </c>
      <c r="O7" s="183" t="s">
        <v>278</v>
      </c>
      <c r="P7" s="184" t="s">
        <v>279</v>
      </c>
      <c r="Q7" s="182" t="s">
        <v>281</v>
      </c>
      <c r="R7" s="183" t="s">
        <v>278</v>
      </c>
      <c r="S7" s="184" t="s">
        <v>279</v>
      </c>
    </row>
    <row r="8" spans="2:19" ht="12.75">
      <c r="B8" s="193"/>
      <c r="C8" s="194"/>
      <c r="D8" s="195"/>
      <c r="E8" s="193" t="s">
        <v>704</v>
      </c>
      <c r="F8" s="194">
        <v>1450</v>
      </c>
      <c r="G8" s="195"/>
      <c r="H8" s="193"/>
      <c r="I8" s="194">
        <v>0</v>
      </c>
      <c r="J8" s="195"/>
      <c r="K8" s="193"/>
      <c r="L8" s="194">
        <v>0</v>
      </c>
      <c r="M8" s="195"/>
      <c r="N8" s="193"/>
      <c r="O8" s="194"/>
      <c r="P8" s="195"/>
      <c r="Q8" s="193"/>
      <c r="R8" s="194"/>
      <c r="S8" s="195"/>
    </row>
    <row r="9" spans="2:19" ht="12.75">
      <c r="B9" s="193"/>
      <c r="C9" s="194"/>
      <c r="D9" s="195"/>
      <c r="E9" s="193"/>
      <c r="F9" s="194">
        <v>0</v>
      </c>
      <c r="G9" s="195"/>
      <c r="H9" s="193"/>
      <c r="I9" s="194">
        <v>0</v>
      </c>
      <c r="J9" s="195"/>
      <c r="K9" s="193" t="s">
        <v>705</v>
      </c>
      <c r="L9" s="194">
        <v>1520</v>
      </c>
      <c r="M9" s="195"/>
      <c r="N9" s="193"/>
      <c r="O9" s="194"/>
      <c r="P9" s="195"/>
      <c r="Q9" s="193"/>
      <c r="R9" s="194"/>
      <c r="S9" s="195"/>
    </row>
    <row r="10" spans="2:19" ht="12.75">
      <c r="B10" s="193"/>
      <c r="C10" s="194"/>
      <c r="D10" s="195"/>
      <c r="E10" s="193"/>
      <c r="F10" s="194"/>
      <c r="G10" s="195"/>
      <c r="H10" s="193" t="s">
        <v>706</v>
      </c>
      <c r="I10" s="194">
        <v>880</v>
      </c>
      <c r="J10" s="195"/>
      <c r="K10" s="193" t="s">
        <v>707</v>
      </c>
      <c r="L10" s="194">
        <v>420</v>
      </c>
      <c r="M10" s="195"/>
      <c r="N10" s="193"/>
      <c r="O10" s="194"/>
      <c r="P10" s="195"/>
      <c r="Q10" s="193"/>
      <c r="R10" s="194"/>
      <c r="S10" s="195"/>
    </row>
    <row r="11" spans="2:19" ht="12.75">
      <c r="B11" s="193"/>
      <c r="C11" s="194"/>
      <c r="D11" s="195"/>
      <c r="E11" s="193"/>
      <c r="F11" s="194"/>
      <c r="G11" s="195"/>
      <c r="H11" s="193"/>
      <c r="I11" s="194"/>
      <c r="J11" s="195"/>
      <c r="K11" s="193" t="s">
        <v>708</v>
      </c>
      <c r="L11" s="194">
        <v>0</v>
      </c>
      <c r="M11" s="195"/>
      <c r="N11" s="193"/>
      <c r="O11" s="194"/>
      <c r="P11" s="195"/>
      <c r="Q11" s="193"/>
      <c r="R11" s="194"/>
      <c r="S11" s="195"/>
    </row>
    <row r="12" spans="2:19" ht="12.75">
      <c r="B12" s="193"/>
      <c r="C12" s="194"/>
      <c r="D12" s="195"/>
      <c r="E12" s="193"/>
      <c r="F12" s="194"/>
      <c r="G12" s="195"/>
      <c r="H12" s="193" t="s">
        <v>709</v>
      </c>
      <c r="I12" s="194">
        <v>1400</v>
      </c>
      <c r="J12" s="195"/>
      <c r="K12" s="193"/>
      <c r="L12" s="194">
        <v>0</v>
      </c>
      <c r="M12" s="195"/>
      <c r="N12" s="193"/>
      <c r="O12" s="194"/>
      <c r="P12" s="195"/>
      <c r="Q12" s="193"/>
      <c r="R12" s="194"/>
      <c r="S12" s="195"/>
    </row>
    <row r="13" spans="2:19" ht="12.75">
      <c r="B13" s="193"/>
      <c r="C13" s="194"/>
      <c r="D13" s="195"/>
      <c r="E13" s="193"/>
      <c r="F13" s="194"/>
      <c r="G13" s="195"/>
      <c r="H13" s="193"/>
      <c r="I13" s="194"/>
      <c r="J13" s="195"/>
      <c r="K13" s="193"/>
      <c r="L13" s="194">
        <v>0</v>
      </c>
      <c r="M13" s="195"/>
      <c r="N13" s="193"/>
      <c r="O13" s="194"/>
      <c r="P13" s="195"/>
      <c r="Q13" s="193"/>
      <c r="R13" s="194"/>
      <c r="S13" s="195"/>
    </row>
    <row r="14" spans="2:19" ht="12.75">
      <c r="B14" s="193"/>
      <c r="C14" s="194"/>
      <c r="D14" s="195"/>
      <c r="E14" s="193" t="s">
        <v>710</v>
      </c>
      <c r="F14" s="194">
        <v>940</v>
      </c>
      <c r="G14" s="195"/>
      <c r="H14" s="193"/>
      <c r="I14" s="194"/>
      <c r="J14" s="195"/>
      <c r="K14" s="193"/>
      <c r="L14" s="194">
        <v>0</v>
      </c>
      <c r="M14" s="195"/>
      <c r="N14" s="193"/>
      <c r="O14" s="194"/>
      <c r="P14" s="195"/>
      <c r="Q14" s="193"/>
      <c r="R14" s="194"/>
      <c r="S14" s="195"/>
    </row>
    <row r="15" spans="2:19" ht="12.75">
      <c r="B15" s="193"/>
      <c r="C15" s="194"/>
      <c r="D15" s="195"/>
      <c r="E15" s="193"/>
      <c r="F15" s="194"/>
      <c r="G15" s="195"/>
      <c r="H15" s="193"/>
      <c r="I15" s="194">
        <v>0</v>
      </c>
      <c r="J15" s="195"/>
      <c r="K15" s="193"/>
      <c r="L15" s="194">
        <v>0</v>
      </c>
      <c r="M15" s="195"/>
      <c r="N15" s="193"/>
      <c r="O15" s="194"/>
      <c r="P15" s="195"/>
      <c r="Q15" s="193"/>
      <c r="R15" s="194"/>
      <c r="S15" s="195"/>
    </row>
    <row r="16" spans="2:19" ht="12.75">
      <c r="B16" s="193"/>
      <c r="C16" s="194"/>
      <c r="D16" s="195"/>
      <c r="E16" s="193"/>
      <c r="F16" s="194"/>
      <c r="G16" s="195"/>
      <c r="H16" s="193"/>
      <c r="I16" s="194"/>
      <c r="J16" s="195"/>
      <c r="K16" s="193" t="s">
        <v>711</v>
      </c>
      <c r="L16" s="194">
        <v>300</v>
      </c>
      <c r="M16" s="195"/>
      <c r="N16" s="193"/>
      <c r="O16" s="194"/>
      <c r="P16" s="195"/>
      <c r="Q16" s="193"/>
      <c r="R16" s="194"/>
      <c r="S16" s="195"/>
    </row>
    <row r="17" spans="2:19" ht="12.75">
      <c r="B17" s="193"/>
      <c r="C17" s="194"/>
      <c r="D17" s="195"/>
      <c r="E17" s="193"/>
      <c r="F17" s="194"/>
      <c r="G17" s="195"/>
      <c r="H17" s="193" t="s">
        <v>470</v>
      </c>
      <c r="I17" s="194">
        <v>660</v>
      </c>
      <c r="J17" s="195"/>
      <c r="K17" s="193"/>
      <c r="L17" s="194">
        <v>0</v>
      </c>
      <c r="M17" s="195"/>
      <c r="N17" s="193"/>
      <c r="O17" s="194"/>
      <c r="P17" s="195"/>
      <c r="Q17" s="193"/>
      <c r="R17" s="194"/>
      <c r="S17" s="195"/>
    </row>
    <row r="18" spans="2:19" ht="12.75">
      <c r="B18" s="193"/>
      <c r="C18" s="194"/>
      <c r="D18" s="195"/>
      <c r="E18" s="193"/>
      <c r="F18" s="194"/>
      <c r="G18" s="195"/>
      <c r="H18" s="193"/>
      <c r="I18" s="194"/>
      <c r="J18" s="195"/>
      <c r="K18" s="193" t="s">
        <v>471</v>
      </c>
      <c r="L18" s="194">
        <v>140</v>
      </c>
      <c r="M18" s="195"/>
      <c r="N18" s="193"/>
      <c r="O18" s="194"/>
      <c r="P18" s="195"/>
      <c r="Q18" s="193"/>
      <c r="R18" s="194"/>
      <c r="S18" s="195"/>
    </row>
    <row r="19" spans="2:19" ht="12.75">
      <c r="B19" s="193"/>
      <c r="C19" s="194"/>
      <c r="D19" s="195"/>
      <c r="E19" s="193"/>
      <c r="F19" s="194"/>
      <c r="G19" s="195"/>
      <c r="H19" s="193"/>
      <c r="I19" s="194"/>
      <c r="J19" s="195"/>
      <c r="K19" s="193"/>
      <c r="L19" s="194"/>
      <c r="M19" s="195"/>
      <c r="N19" s="193"/>
      <c r="O19" s="194"/>
      <c r="P19" s="195"/>
      <c r="Q19" s="193"/>
      <c r="R19" s="194"/>
      <c r="S19" s="195"/>
    </row>
    <row r="20" spans="2:19" ht="12.75">
      <c r="B20" s="200"/>
      <c r="C20" s="201">
        <f>SUM(C8:C19)</f>
        <v>0</v>
      </c>
      <c r="D20" s="202">
        <f>SUM(D8:D19)</f>
        <v>0</v>
      </c>
      <c r="E20" s="203" t="s">
        <v>301</v>
      </c>
      <c r="F20" s="201">
        <f>SUM(F8:F19)</f>
        <v>2390</v>
      </c>
      <c r="G20" s="202">
        <f>SUM(G8:G19)</f>
        <v>0</v>
      </c>
      <c r="H20" s="203" t="s">
        <v>302</v>
      </c>
      <c r="I20" s="201">
        <f>SUM(I8:I19)</f>
        <v>2940</v>
      </c>
      <c r="J20" s="202">
        <f>SUM(J8:J19)</f>
        <v>0</v>
      </c>
      <c r="K20" s="200" t="s">
        <v>303</v>
      </c>
      <c r="L20" s="201">
        <f>SUM(L8:L19)</f>
        <v>2380</v>
      </c>
      <c r="M20" s="202">
        <f>SUM(M8:M19)</f>
        <v>0</v>
      </c>
      <c r="N20" s="200"/>
      <c r="O20" s="201">
        <f>SUM(O8:O19)</f>
        <v>0</v>
      </c>
      <c r="P20" s="202">
        <f>SUM(P8:P19)</f>
        <v>0</v>
      </c>
      <c r="Q20" s="200"/>
      <c r="R20" s="201">
        <f>SUM(R8:R19)</f>
        <v>0</v>
      </c>
      <c r="S20" s="202">
        <f>SUM(S8:S19)</f>
        <v>0</v>
      </c>
    </row>
    <row r="21" spans="2:19" ht="12.75">
      <c r="B21" s="456"/>
      <c r="C21" s="456"/>
      <c r="D21" s="456"/>
      <c r="E21" s="456"/>
      <c r="F21" s="456"/>
      <c r="G21" s="456"/>
      <c r="H21" s="456"/>
      <c r="I21" s="205"/>
      <c r="J21" s="205"/>
      <c r="K21" s="204"/>
      <c r="L21" s="205"/>
      <c r="M21" s="205"/>
      <c r="N21" s="204"/>
      <c r="O21" s="205"/>
      <c r="P21" s="205"/>
      <c r="Q21" s="207" t="s">
        <v>305</v>
      </c>
      <c r="R21" s="208">
        <f>SUM(C20,F20,I20,L20,O20,R20)</f>
        <v>7710</v>
      </c>
      <c r="S21" s="209">
        <f>SUM(D20,G20,J20,M20,P20,S20)</f>
        <v>0</v>
      </c>
    </row>
    <row r="22" spans="2:19" ht="12.75">
      <c r="B22" s="121" t="s">
        <v>378</v>
      </c>
      <c r="C22" s="204"/>
      <c r="D22" s="204"/>
      <c r="E22" s="204"/>
      <c r="F22" s="205"/>
      <c r="G22" s="205"/>
      <c r="H22" s="206"/>
      <c r="I22" s="205"/>
      <c r="J22" s="205"/>
      <c r="K22" s="204"/>
      <c r="L22" s="205"/>
      <c r="M22" s="205"/>
      <c r="N22" s="204"/>
      <c r="O22" s="205"/>
      <c r="P22" s="205"/>
      <c r="Q22" s="228"/>
      <c r="R22" s="229"/>
      <c r="S22" s="229"/>
    </row>
    <row r="23" spans="2:19" ht="12.75">
      <c r="B23" s="204"/>
      <c r="C23" s="205"/>
      <c r="D23" s="205"/>
      <c r="E23" s="206"/>
      <c r="F23" s="205"/>
      <c r="G23" s="205"/>
      <c r="H23" s="206"/>
      <c r="I23" s="205"/>
      <c r="J23" s="205"/>
      <c r="K23" s="204"/>
      <c r="L23" s="205"/>
      <c r="M23" s="205"/>
      <c r="N23" s="204"/>
      <c r="O23" s="205"/>
      <c r="P23" s="205"/>
      <c r="Q23" s="228"/>
      <c r="R23" s="229"/>
      <c r="S23" s="229"/>
    </row>
    <row r="24" ht="12.75">
      <c r="B24" s="41"/>
    </row>
    <row r="25" ht="12.75">
      <c r="B25" s="41"/>
    </row>
    <row r="26" ht="12.75">
      <c r="B26" s="211"/>
    </row>
    <row r="27" ht="12.75">
      <c r="B27" s="211"/>
    </row>
    <row r="47" spans="2:17" ht="12.75">
      <c r="B47" s="464"/>
      <c r="E47" s="464"/>
      <c r="H47" s="464"/>
      <c r="K47" s="464"/>
      <c r="N47" s="464"/>
      <c r="Q47" s="464"/>
    </row>
    <row r="48" spans="2:17" ht="12.75">
      <c r="B48" s="464"/>
      <c r="E48" s="464"/>
      <c r="H48" s="464"/>
      <c r="K48" s="464"/>
      <c r="N48" s="464"/>
      <c r="Q48" s="464"/>
    </row>
    <row r="49" spans="2:17" ht="12.75">
      <c r="B49" s="464"/>
      <c r="E49" s="464"/>
      <c r="H49" s="464"/>
      <c r="K49" s="464"/>
      <c r="N49" s="464"/>
      <c r="Q49" s="464"/>
    </row>
    <row r="50" spans="2:17" ht="12.75">
      <c r="B50" s="464"/>
      <c r="E50" s="464"/>
      <c r="H50" s="464"/>
      <c r="K50" s="464"/>
      <c r="N50" s="464"/>
      <c r="Q50" s="464"/>
    </row>
    <row r="51" spans="2:17" ht="12.75">
      <c r="B51" s="464"/>
      <c r="E51" s="464"/>
      <c r="H51" s="464"/>
      <c r="K51" s="464"/>
      <c r="N51" s="464"/>
      <c r="Q51" s="464"/>
    </row>
    <row r="52" spans="2:17" ht="12.75">
      <c r="B52" s="464"/>
      <c r="E52" s="464"/>
      <c r="H52" s="464"/>
      <c r="K52" s="464"/>
      <c r="N52" s="464"/>
      <c r="Q52" s="464"/>
    </row>
    <row r="53" spans="2:17" ht="12.75">
      <c r="B53" s="464"/>
      <c r="E53" s="464"/>
      <c r="H53" s="464"/>
      <c r="K53" s="464"/>
      <c r="N53" s="464"/>
      <c r="Q53" s="464"/>
    </row>
    <row r="54" spans="2:17" ht="12.75">
      <c r="B54" s="464"/>
      <c r="E54" s="464"/>
      <c r="H54" s="464"/>
      <c r="K54" s="464"/>
      <c r="N54" s="464"/>
      <c r="Q54" s="464"/>
    </row>
    <row r="55" spans="2:17" ht="12.75">
      <c r="B55" s="464"/>
      <c r="E55" s="464"/>
      <c r="H55" s="464"/>
      <c r="K55" s="464"/>
      <c r="N55" s="464"/>
      <c r="Q55" s="464"/>
    </row>
    <row r="56" spans="2:17" ht="12.75">
      <c r="B56" s="464"/>
      <c r="E56" s="464"/>
      <c r="H56" s="464"/>
      <c r="K56" s="464"/>
      <c r="N56" s="464"/>
      <c r="Q56" s="464"/>
    </row>
    <row r="57" spans="2:17" ht="12.75">
      <c r="B57" s="464"/>
      <c r="E57" s="464"/>
      <c r="H57" s="464"/>
      <c r="K57" s="464"/>
      <c r="N57" s="464"/>
      <c r="Q57" s="464"/>
    </row>
  </sheetData>
  <sheetProtection sheet="1" objects="1" scenarios="1"/>
  <mergeCells count="5">
    <mergeCell ref="D3:E3"/>
    <mergeCell ref="F3:G3"/>
    <mergeCell ref="K6:M6"/>
    <mergeCell ref="N6:P6"/>
    <mergeCell ref="B21:H21"/>
  </mergeCells>
  <conditionalFormatting sqref="G8:G19 J8:J19 M8:M19 S8:S19 D8:D19">
    <cfRule type="cellIs" priority="2" dxfId="42" operator="greaterThan">
      <formula>C8</formula>
    </cfRule>
  </conditionalFormatting>
  <conditionalFormatting sqref="P8:P19">
    <cfRule type="cellIs" priority="1" dxfId="42" operator="greaterThan">
      <formula>O8</formula>
    </cfRule>
  </conditionalFormatting>
  <hyperlinks>
    <hyperlink ref="A1" location="最初に入力!A1" display="〇"/>
  </hyperlinks>
  <printOptions/>
  <pageMargins left="0.03937007874015748" right="0.03937007874015748"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27">
    <tabColor rgb="FF00B050"/>
    <pageSetUpPr fitToPage="1"/>
  </sheetPr>
  <dimension ref="A1:V43"/>
  <sheetViews>
    <sheetView showGridLines="0" zoomScalePageLayoutView="0" workbookViewId="0" topLeftCell="A1">
      <selection activeCell="A1" sqref="A1"/>
    </sheetView>
  </sheetViews>
  <sheetFormatPr defaultColWidth="7.00390625" defaultRowHeight="15"/>
  <cols>
    <col min="1" max="1" width="2.140625" style="2" customWidth="1"/>
    <col min="2" max="2" width="3.57421875" style="2" customWidth="1"/>
    <col min="3" max="3" width="2.8515625" style="2" customWidth="1"/>
    <col min="4" max="4" width="133.140625" style="2" customWidth="1"/>
    <col min="5" max="234" width="7.00390625" style="2" customWidth="1"/>
    <col min="235" max="236" width="3.57421875" style="2" customWidth="1"/>
    <col min="237" max="237" width="2.8515625" style="2" customWidth="1"/>
    <col min="238" max="238" width="5.7109375" style="2" customWidth="1"/>
    <col min="239" max="16384" width="7.00390625" style="2" customWidth="1"/>
  </cols>
  <sheetData>
    <row r="1" spans="1:4" ht="8.25" customHeight="1">
      <c r="A1" s="1"/>
      <c r="B1" s="1"/>
      <c r="C1" s="1"/>
      <c r="D1" s="1"/>
    </row>
    <row r="2" spans="1:21" ht="16.5" customHeight="1">
      <c r="A2" s="3" t="s">
        <v>143</v>
      </c>
      <c r="B2" s="4"/>
      <c r="C2" s="4"/>
      <c r="D2" s="5"/>
      <c r="E2" s="6"/>
      <c r="F2" s="6"/>
      <c r="G2" s="6"/>
      <c r="H2" s="6"/>
      <c r="I2" s="6"/>
      <c r="J2" s="6"/>
      <c r="K2" s="6"/>
      <c r="L2" s="6"/>
      <c r="M2" s="6"/>
      <c r="N2" s="6"/>
      <c r="O2" s="6"/>
      <c r="P2" s="6"/>
      <c r="Q2" s="6"/>
      <c r="R2" s="6"/>
      <c r="S2" s="6"/>
      <c r="T2" s="6"/>
      <c r="U2" s="6"/>
    </row>
    <row r="3" spans="1:22" ht="15.75">
      <c r="A3" s="7"/>
      <c r="B3" s="7"/>
      <c r="C3" s="7"/>
      <c r="D3" s="7"/>
      <c r="E3" s="8"/>
      <c r="F3" s="8"/>
      <c r="G3" s="8"/>
      <c r="H3" s="8"/>
      <c r="I3" s="8"/>
      <c r="J3" s="8"/>
      <c r="K3" s="8"/>
      <c r="L3" s="8"/>
      <c r="M3" s="8"/>
      <c r="N3" s="8"/>
      <c r="O3" s="8"/>
      <c r="P3" s="8"/>
      <c r="Q3" s="8"/>
      <c r="R3" s="8"/>
      <c r="S3" s="8"/>
      <c r="T3" s="8"/>
      <c r="U3" s="8"/>
      <c r="V3" s="8"/>
    </row>
    <row r="4" spans="1:21" ht="26.25" customHeight="1">
      <c r="A4" s="9" t="s">
        <v>144</v>
      </c>
      <c r="B4" s="9"/>
      <c r="C4" s="9"/>
      <c r="D4" s="9"/>
      <c r="E4" s="8"/>
      <c r="F4" s="8"/>
      <c r="G4" s="8"/>
      <c r="H4" s="8"/>
      <c r="I4" s="8"/>
      <c r="J4" s="8"/>
      <c r="K4" s="8"/>
      <c r="L4" s="8"/>
      <c r="M4" s="8"/>
      <c r="N4" s="8"/>
      <c r="O4" s="8"/>
      <c r="P4" s="8"/>
      <c r="Q4" s="8"/>
      <c r="R4" s="8"/>
      <c r="S4" s="8"/>
      <c r="T4" s="6"/>
      <c r="U4" s="6"/>
    </row>
    <row r="5" spans="1:19" ht="24.75" customHeight="1">
      <c r="A5" s="5"/>
      <c r="B5" s="5"/>
      <c r="C5" s="5"/>
      <c r="D5" s="5"/>
      <c r="E5" s="6"/>
      <c r="F5" s="6"/>
      <c r="G5" s="6"/>
      <c r="H5" s="6"/>
      <c r="I5" s="6"/>
      <c r="J5" s="6"/>
      <c r="K5" s="6"/>
      <c r="L5" s="6"/>
      <c r="M5" s="6"/>
      <c r="N5" s="6"/>
      <c r="O5" s="6"/>
      <c r="P5" s="6"/>
      <c r="Q5" s="6"/>
      <c r="R5" s="6"/>
      <c r="S5" s="6"/>
    </row>
    <row r="6" spans="1:21" ht="16.5" customHeight="1">
      <c r="A6" s="1"/>
      <c r="B6" s="10" t="s">
        <v>145</v>
      </c>
      <c r="C6" s="11"/>
      <c r="D6" s="5"/>
      <c r="E6" s="12"/>
      <c r="F6" s="12"/>
      <c r="G6" s="12"/>
      <c r="H6" s="12"/>
      <c r="I6" s="12"/>
      <c r="J6" s="12"/>
      <c r="K6" s="12"/>
      <c r="L6" s="12"/>
      <c r="M6" s="12"/>
      <c r="N6" s="12"/>
      <c r="O6" s="12"/>
      <c r="P6" s="12"/>
      <c r="Q6" s="12"/>
      <c r="R6" s="12"/>
      <c r="S6" s="6"/>
      <c r="T6" s="6"/>
      <c r="U6" s="6"/>
    </row>
    <row r="7" spans="1:21" ht="16.5" customHeight="1">
      <c r="A7" s="1"/>
      <c r="B7" s="10" t="s">
        <v>146</v>
      </c>
      <c r="C7" s="11"/>
      <c r="D7" s="5"/>
      <c r="E7" s="12"/>
      <c r="F7" s="12"/>
      <c r="G7" s="12"/>
      <c r="H7" s="12"/>
      <c r="I7" s="12"/>
      <c r="J7" s="12"/>
      <c r="K7" s="12"/>
      <c r="L7" s="12"/>
      <c r="M7" s="12"/>
      <c r="N7" s="12"/>
      <c r="O7" s="12"/>
      <c r="P7" s="12"/>
      <c r="Q7" s="12"/>
      <c r="R7" s="12"/>
      <c r="S7" s="6"/>
      <c r="T7" s="6"/>
      <c r="U7" s="6"/>
    </row>
    <row r="8" spans="1:21" ht="16.5" customHeight="1">
      <c r="A8" s="11"/>
      <c r="B8" s="11"/>
      <c r="C8" s="11"/>
      <c r="D8" s="5"/>
      <c r="E8" s="12"/>
      <c r="F8" s="12"/>
      <c r="G8" s="12"/>
      <c r="H8" s="13"/>
      <c r="I8" s="12"/>
      <c r="J8" s="12"/>
      <c r="K8" s="12"/>
      <c r="L8" s="12"/>
      <c r="M8" s="12"/>
      <c r="N8" s="12"/>
      <c r="O8" s="12"/>
      <c r="P8" s="12"/>
      <c r="Q8" s="12"/>
      <c r="R8" s="12"/>
      <c r="S8" s="6"/>
      <c r="T8" s="6"/>
      <c r="U8" s="6"/>
    </row>
    <row r="9" spans="1:21" s="20" customFormat="1" ht="16.5" customHeight="1">
      <c r="A9" s="14"/>
      <c r="B9" s="15" t="s">
        <v>147</v>
      </c>
      <c r="C9" s="16" t="s">
        <v>148</v>
      </c>
      <c r="D9" s="17"/>
      <c r="E9" s="18"/>
      <c r="F9" s="18"/>
      <c r="G9" s="18"/>
      <c r="H9" s="18"/>
      <c r="I9" s="18"/>
      <c r="J9" s="18"/>
      <c r="K9" s="18"/>
      <c r="L9" s="18"/>
      <c r="M9" s="18"/>
      <c r="N9" s="18"/>
      <c r="O9" s="18"/>
      <c r="P9" s="18"/>
      <c r="Q9" s="18"/>
      <c r="R9" s="18"/>
      <c r="S9" s="19"/>
      <c r="T9" s="19"/>
      <c r="U9" s="19"/>
    </row>
    <row r="10" spans="1:21" s="20" customFormat="1" ht="16.5" customHeight="1">
      <c r="A10" s="14"/>
      <c r="B10" s="15" t="s">
        <v>149</v>
      </c>
      <c r="C10" s="16" t="s">
        <v>150</v>
      </c>
      <c r="D10" s="17"/>
      <c r="E10" s="18"/>
      <c r="F10" s="18"/>
      <c r="G10" s="18"/>
      <c r="H10" s="18"/>
      <c r="I10" s="18"/>
      <c r="J10" s="18"/>
      <c r="K10" s="18"/>
      <c r="L10" s="18"/>
      <c r="M10" s="18"/>
      <c r="N10" s="18"/>
      <c r="O10" s="18"/>
      <c r="P10" s="18"/>
      <c r="Q10" s="18"/>
      <c r="R10" s="18"/>
      <c r="S10" s="19"/>
      <c r="T10" s="19"/>
      <c r="U10" s="19"/>
    </row>
    <row r="11" spans="1:21" s="20" customFormat="1" ht="16.5" customHeight="1">
      <c r="A11" s="14"/>
      <c r="B11" s="15" t="s">
        <v>151</v>
      </c>
      <c r="C11" s="16" t="s">
        <v>152</v>
      </c>
      <c r="D11" s="17"/>
      <c r="E11" s="18"/>
      <c r="F11" s="18"/>
      <c r="G11" s="18"/>
      <c r="H11" s="18"/>
      <c r="I11" s="18"/>
      <c r="J11" s="18"/>
      <c r="K11" s="18"/>
      <c r="L11" s="18"/>
      <c r="M11" s="18"/>
      <c r="N11" s="18"/>
      <c r="O11" s="18"/>
      <c r="P11" s="18"/>
      <c r="Q11" s="18"/>
      <c r="R11" s="18"/>
      <c r="S11" s="19"/>
      <c r="T11" s="19"/>
      <c r="U11" s="19"/>
    </row>
    <row r="12" spans="1:21" s="20" customFormat="1" ht="16.5" customHeight="1">
      <c r="A12" s="14"/>
      <c r="B12" s="21"/>
      <c r="C12" s="22" t="s">
        <v>153</v>
      </c>
      <c r="D12" s="23" t="s">
        <v>154</v>
      </c>
      <c r="E12" s="18"/>
      <c r="F12" s="18"/>
      <c r="G12" s="18"/>
      <c r="H12" s="18"/>
      <c r="I12" s="18"/>
      <c r="J12" s="18"/>
      <c r="K12" s="18"/>
      <c r="L12" s="18"/>
      <c r="M12" s="18"/>
      <c r="N12" s="18"/>
      <c r="O12" s="18"/>
      <c r="P12" s="18"/>
      <c r="Q12" s="18"/>
      <c r="R12" s="18"/>
      <c r="S12" s="19"/>
      <c r="T12" s="19"/>
      <c r="U12" s="19"/>
    </row>
    <row r="13" spans="1:21" s="20" customFormat="1" ht="24">
      <c r="A13" s="14"/>
      <c r="B13" s="21"/>
      <c r="C13" s="24" t="s">
        <v>155</v>
      </c>
      <c r="D13" s="25" t="s">
        <v>156</v>
      </c>
      <c r="E13" s="18"/>
      <c r="F13" s="18"/>
      <c r="G13" s="18"/>
      <c r="H13" s="18"/>
      <c r="I13" s="18"/>
      <c r="J13" s="18"/>
      <c r="K13" s="18"/>
      <c r="L13" s="18"/>
      <c r="M13" s="18"/>
      <c r="N13" s="18"/>
      <c r="O13" s="18"/>
      <c r="P13" s="18"/>
      <c r="Q13" s="18"/>
      <c r="R13" s="18"/>
      <c r="S13" s="19"/>
      <c r="T13" s="19"/>
      <c r="U13" s="19"/>
    </row>
    <row r="14" spans="1:21" s="20" customFormat="1" ht="16.5" customHeight="1">
      <c r="A14" s="14"/>
      <c r="B14" s="15" t="s">
        <v>157</v>
      </c>
      <c r="C14" s="16" t="s">
        <v>158</v>
      </c>
      <c r="D14" s="23"/>
      <c r="E14" s="18"/>
      <c r="F14" s="18"/>
      <c r="G14" s="18"/>
      <c r="H14" s="18"/>
      <c r="I14" s="18"/>
      <c r="J14" s="18"/>
      <c r="K14" s="18"/>
      <c r="L14" s="18"/>
      <c r="M14" s="18"/>
      <c r="N14" s="18"/>
      <c r="O14" s="18"/>
      <c r="P14" s="18"/>
      <c r="Q14" s="18"/>
      <c r="R14" s="18"/>
      <c r="S14" s="19"/>
      <c r="T14" s="19"/>
      <c r="U14" s="19"/>
    </row>
    <row r="15" spans="1:21" s="20" customFormat="1" ht="12">
      <c r="A15" s="14"/>
      <c r="B15" s="21"/>
      <c r="C15" s="22" t="s">
        <v>153</v>
      </c>
      <c r="D15" s="23" t="s">
        <v>159</v>
      </c>
      <c r="E15" s="18"/>
      <c r="F15" s="18"/>
      <c r="G15" s="18"/>
      <c r="H15" s="18"/>
      <c r="I15" s="18"/>
      <c r="J15" s="18"/>
      <c r="K15" s="18"/>
      <c r="L15" s="18"/>
      <c r="M15" s="18"/>
      <c r="N15" s="18"/>
      <c r="O15" s="18"/>
      <c r="P15" s="18"/>
      <c r="Q15" s="18"/>
      <c r="R15" s="18"/>
      <c r="S15" s="19"/>
      <c r="T15" s="19"/>
      <c r="U15" s="19"/>
    </row>
    <row r="16" spans="1:21" s="20" customFormat="1" ht="12">
      <c r="A16" s="14"/>
      <c r="B16" s="21"/>
      <c r="C16" s="22" t="s">
        <v>155</v>
      </c>
      <c r="D16" s="23" t="s">
        <v>160</v>
      </c>
      <c r="E16" s="18"/>
      <c r="F16" s="18"/>
      <c r="G16" s="18"/>
      <c r="H16" s="18"/>
      <c r="I16" s="18"/>
      <c r="J16" s="18"/>
      <c r="K16" s="18"/>
      <c r="L16" s="18"/>
      <c r="M16" s="18"/>
      <c r="N16" s="18"/>
      <c r="O16" s="18"/>
      <c r="P16" s="18"/>
      <c r="Q16" s="18"/>
      <c r="R16" s="18"/>
      <c r="S16" s="19"/>
      <c r="T16" s="19"/>
      <c r="U16" s="19"/>
    </row>
    <row r="17" spans="1:21" s="20" customFormat="1" ht="12">
      <c r="A17" s="14"/>
      <c r="B17" s="21"/>
      <c r="C17" s="22" t="s">
        <v>161</v>
      </c>
      <c r="D17" s="23" t="s">
        <v>162</v>
      </c>
      <c r="E17" s="18"/>
      <c r="F17" s="18"/>
      <c r="G17" s="18"/>
      <c r="H17" s="18"/>
      <c r="I17" s="18"/>
      <c r="J17" s="18"/>
      <c r="K17" s="18"/>
      <c r="L17" s="18"/>
      <c r="M17" s="18"/>
      <c r="N17" s="18"/>
      <c r="O17" s="18"/>
      <c r="P17" s="18"/>
      <c r="Q17" s="18"/>
      <c r="R17" s="18"/>
      <c r="S17" s="19"/>
      <c r="T17" s="19"/>
      <c r="U17" s="19"/>
    </row>
    <row r="18" spans="1:21" s="20" customFormat="1" ht="12">
      <c r="A18" s="14"/>
      <c r="B18" s="21"/>
      <c r="C18" s="22" t="s">
        <v>163</v>
      </c>
      <c r="D18" s="23" t="s">
        <v>164</v>
      </c>
      <c r="E18" s="18"/>
      <c r="F18" s="18"/>
      <c r="G18" s="18"/>
      <c r="H18" s="18"/>
      <c r="I18" s="18"/>
      <c r="J18" s="18"/>
      <c r="K18" s="18"/>
      <c r="L18" s="18"/>
      <c r="M18" s="18"/>
      <c r="N18" s="18"/>
      <c r="O18" s="18"/>
      <c r="P18" s="18"/>
      <c r="Q18" s="18"/>
      <c r="R18" s="18"/>
      <c r="S18" s="19"/>
      <c r="T18" s="19"/>
      <c r="U18" s="19"/>
    </row>
    <row r="19" spans="1:21" s="20" customFormat="1" ht="12">
      <c r="A19" s="14"/>
      <c r="B19" s="21"/>
      <c r="C19" s="22" t="s">
        <v>165</v>
      </c>
      <c r="D19" s="23" t="s">
        <v>166</v>
      </c>
      <c r="E19" s="18"/>
      <c r="F19" s="18"/>
      <c r="G19" s="18"/>
      <c r="H19" s="18"/>
      <c r="I19" s="18"/>
      <c r="J19" s="18"/>
      <c r="K19" s="18"/>
      <c r="L19" s="18"/>
      <c r="M19" s="18"/>
      <c r="N19" s="18"/>
      <c r="O19" s="18"/>
      <c r="P19" s="18"/>
      <c r="Q19" s="18"/>
      <c r="R19" s="18"/>
      <c r="S19" s="19"/>
      <c r="T19" s="19"/>
      <c r="U19" s="19"/>
    </row>
    <row r="20" spans="1:21" s="20" customFormat="1" ht="12">
      <c r="A20" s="14"/>
      <c r="B20" s="15"/>
      <c r="C20" s="22"/>
      <c r="D20" s="23" t="s">
        <v>167</v>
      </c>
      <c r="E20" s="18"/>
      <c r="F20" s="18"/>
      <c r="G20" s="18"/>
      <c r="H20" s="18"/>
      <c r="I20" s="18"/>
      <c r="J20" s="18"/>
      <c r="K20" s="18"/>
      <c r="L20" s="18"/>
      <c r="M20" s="18"/>
      <c r="N20" s="18"/>
      <c r="O20" s="18"/>
      <c r="P20" s="18"/>
      <c r="Q20" s="18"/>
      <c r="R20" s="18"/>
      <c r="S20" s="19"/>
      <c r="T20" s="19"/>
      <c r="U20" s="19"/>
    </row>
    <row r="21" spans="1:21" s="20" customFormat="1" ht="12">
      <c r="A21" s="14"/>
      <c r="B21" s="21"/>
      <c r="C21" s="22"/>
      <c r="D21" s="23" t="s">
        <v>168</v>
      </c>
      <c r="E21" s="18"/>
      <c r="F21" s="18"/>
      <c r="G21" s="18"/>
      <c r="H21" s="18"/>
      <c r="I21" s="18"/>
      <c r="J21" s="18"/>
      <c r="K21" s="18"/>
      <c r="L21" s="18"/>
      <c r="M21" s="18"/>
      <c r="N21" s="18"/>
      <c r="O21" s="18"/>
      <c r="P21" s="18"/>
      <c r="Q21" s="18"/>
      <c r="R21" s="18"/>
      <c r="S21" s="19"/>
      <c r="T21" s="19"/>
      <c r="U21" s="19"/>
    </row>
    <row r="22" spans="1:21" s="20" customFormat="1" ht="12">
      <c r="A22" s="14"/>
      <c r="B22" s="21"/>
      <c r="C22" s="22"/>
      <c r="D22" s="23" t="s">
        <v>169</v>
      </c>
      <c r="E22" s="18"/>
      <c r="F22" s="18"/>
      <c r="G22" s="18"/>
      <c r="H22" s="18"/>
      <c r="I22" s="18"/>
      <c r="J22" s="18"/>
      <c r="K22" s="18"/>
      <c r="L22" s="18"/>
      <c r="M22" s="18"/>
      <c r="N22" s="18"/>
      <c r="O22" s="18"/>
      <c r="P22" s="18"/>
      <c r="Q22" s="18"/>
      <c r="R22" s="18"/>
      <c r="S22" s="19"/>
      <c r="T22" s="19"/>
      <c r="U22" s="19"/>
    </row>
    <row r="23" spans="1:21" s="20" customFormat="1" ht="12">
      <c r="A23" s="14"/>
      <c r="B23" s="21"/>
      <c r="C23" s="22"/>
      <c r="D23" s="23" t="s">
        <v>170</v>
      </c>
      <c r="E23" s="18"/>
      <c r="F23" s="18"/>
      <c r="G23" s="18"/>
      <c r="H23" s="18"/>
      <c r="I23" s="18"/>
      <c r="J23" s="18"/>
      <c r="K23" s="18"/>
      <c r="L23" s="18"/>
      <c r="M23" s="18"/>
      <c r="N23" s="18"/>
      <c r="O23" s="18"/>
      <c r="P23" s="18"/>
      <c r="Q23" s="18"/>
      <c r="R23" s="18"/>
      <c r="S23" s="19"/>
      <c r="T23" s="19"/>
      <c r="U23" s="19"/>
    </row>
    <row r="24" spans="1:21" s="20" customFormat="1" ht="12">
      <c r="A24" s="14"/>
      <c r="B24" s="21"/>
      <c r="C24" s="22"/>
      <c r="D24" s="23" t="s">
        <v>171</v>
      </c>
      <c r="E24" s="18"/>
      <c r="F24" s="18"/>
      <c r="G24" s="18"/>
      <c r="H24" s="18"/>
      <c r="I24" s="18"/>
      <c r="J24" s="18"/>
      <c r="K24" s="18"/>
      <c r="L24" s="18"/>
      <c r="M24" s="18"/>
      <c r="N24" s="18"/>
      <c r="O24" s="18"/>
      <c r="P24" s="18"/>
      <c r="Q24" s="18"/>
      <c r="R24" s="18"/>
      <c r="S24" s="19"/>
      <c r="T24" s="19"/>
      <c r="U24" s="19"/>
    </row>
    <row r="25" spans="1:21" s="20" customFormat="1" ht="12">
      <c r="A25" s="14"/>
      <c r="B25" s="21"/>
      <c r="C25" s="22"/>
      <c r="D25" s="23" t="s">
        <v>172</v>
      </c>
      <c r="E25" s="18"/>
      <c r="F25" s="18"/>
      <c r="G25" s="18"/>
      <c r="H25" s="18"/>
      <c r="I25" s="18"/>
      <c r="J25" s="18"/>
      <c r="K25" s="18"/>
      <c r="L25" s="18"/>
      <c r="M25" s="18"/>
      <c r="N25" s="18"/>
      <c r="O25" s="18"/>
      <c r="P25" s="18"/>
      <c r="Q25" s="18"/>
      <c r="R25" s="18"/>
      <c r="S25" s="19"/>
      <c r="T25" s="19"/>
      <c r="U25" s="19"/>
    </row>
    <row r="26" spans="1:21" s="20" customFormat="1" ht="12">
      <c r="A26" s="14"/>
      <c r="B26" s="21"/>
      <c r="C26" s="22"/>
      <c r="D26" s="23" t="s">
        <v>173</v>
      </c>
      <c r="E26" s="18"/>
      <c r="F26" s="18"/>
      <c r="G26" s="18"/>
      <c r="H26" s="18"/>
      <c r="I26" s="18"/>
      <c r="J26" s="18"/>
      <c r="K26" s="18"/>
      <c r="L26" s="18"/>
      <c r="M26" s="18"/>
      <c r="N26" s="18"/>
      <c r="O26" s="18"/>
      <c r="P26" s="18"/>
      <c r="Q26" s="18"/>
      <c r="R26" s="18"/>
      <c r="S26" s="19"/>
      <c r="T26" s="19"/>
      <c r="U26" s="19"/>
    </row>
    <row r="27" spans="1:21" s="20" customFormat="1" ht="12">
      <c r="A27" s="14"/>
      <c r="B27" s="21"/>
      <c r="C27" s="22"/>
      <c r="D27" s="23" t="s">
        <v>174</v>
      </c>
      <c r="E27" s="18"/>
      <c r="F27" s="18"/>
      <c r="G27" s="18"/>
      <c r="H27" s="18"/>
      <c r="I27" s="18"/>
      <c r="J27" s="18"/>
      <c r="K27" s="18"/>
      <c r="L27" s="18"/>
      <c r="M27" s="18"/>
      <c r="N27" s="18"/>
      <c r="O27" s="18"/>
      <c r="P27" s="18"/>
      <c r="Q27" s="18"/>
      <c r="R27" s="18"/>
      <c r="S27" s="19"/>
      <c r="T27" s="19"/>
      <c r="U27" s="19"/>
    </row>
    <row r="28" spans="1:21" s="20" customFormat="1" ht="12">
      <c r="A28" s="14"/>
      <c r="B28" s="21"/>
      <c r="C28" s="22"/>
      <c r="D28" s="23" t="s">
        <v>175</v>
      </c>
      <c r="E28" s="18"/>
      <c r="F28" s="18"/>
      <c r="G28" s="18"/>
      <c r="H28" s="18"/>
      <c r="I28" s="18"/>
      <c r="J28" s="18"/>
      <c r="K28" s="18"/>
      <c r="L28" s="18"/>
      <c r="M28" s="18"/>
      <c r="N28" s="18"/>
      <c r="O28" s="18"/>
      <c r="P28" s="18"/>
      <c r="Q28" s="18"/>
      <c r="R28" s="18"/>
      <c r="S28" s="19"/>
      <c r="T28" s="19"/>
      <c r="U28" s="19"/>
    </row>
    <row r="29" spans="1:21" s="20" customFormat="1" ht="12">
      <c r="A29" s="14"/>
      <c r="B29" s="21"/>
      <c r="C29" s="14"/>
      <c r="D29" s="26" t="s">
        <v>176</v>
      </c>
      <c r="E29" s="18"/>
      <c r="F29" s="18"/>
      <c r="G29" s="18"/>
      <c r="H29" s="18"/>
      <c r="I29" s="18"/>
      <c r="J29" s="18"/>
      <c r="K29" s="18"/>
      <c r="L29" s="18"/>
      <c r="M29" s="18"/>
      <c r="N29" s="18"/>
      <c r="O29" s="18"/>
      <c r="P29" s="18"/>
      <c r="Q29" s="18"/>
      <c r="R29" s="18"/>
      <c r="S29" s="19"/>
      <c r="T29" s="19"/>
      <c r="U29" s="19"/>
    </row>
    <row r="30" spans="1:21" s="20" customFormat="1" ht="12">
      <c r="A30" s="14"/>
      <c r="B30" s="21"/>
      <c r="C30" s="14"/>
      <c r="D30" s="23" t="s">
        <v>177</v>
      </c>
      <c r="E30" s="18"/>
      <c r="F30" s="18"/>
      <c r="G30" s="18"/>
      <c r="H30" s="18"/>
      <c r="I30" s="18"/>
      <c r="J30" s="18"/>
      <c r="K30" s="18"/>
      <c r="L30" s="18"/>
      <c r="M30" s="18"/>
      <c r="N30" s="18"/>
      <c r="O30" s="18"/>
      <c r="P30" s="18"/>
      <c r="Q30" s="18"/>
      <c r="R30" s="18"/>
      <c r="S30" s="19"/>
      <c r="T30" s="19"/>
      <c r="U30" s="19"/>
    </row>
    <row r="31" spans="1:21" s="20" customFormat="1" ht="12">
      <c r="A31" s="14"/>
      <c r="B31" s="27"/>
      <c r="C31" s="17"/>
      <c r="D31" s="26" t="s">
        <v>178</v>
      </c>
      <c r="E31" s="18"/>
      <c r="F31" s="18"/>
      <c r="G31" s="18"/>
      <c r="H31" s="18"/>
      <c r="I31" s="18"/>
      <c r="J31" s="18"/>
      <c r="K31" s="18"/>
      <c r="L31" s="18"/>
      <c r="M31" s="18"/>
      <c r="N31" s="18"/>
      <c r="O31" s="18"/>
      <c r="P31" s="18"/>
      <c r="Q31" s="18"/>
      <c r="R31" s="18"/>
      <c r="S31" s="19"/>
      <c r="T31" s="19"/>
      <c r="U31" s="19"/>
    </row>
    <row r="32" spans="1:21" s="20" customFormat="1" ht="12">
      <c r="A32" s="14"/>
      <c r="B32" s="27"/>
      <c r="C32" s="17"/>
      <c r="D32" s="17"/>
      <c r="E32" s="18"/>
      <c r="F32" s="18"/>
      <c r="G32" s="18"/>
      <c r="H32" s="18"/>
      <c r="I32" s="18"/>
      <c r="J32" s="18"/>
      <c r="K32" s="18"/>
      <c r="L32" s="18"/>
      <c r="M32" s="18"/>
      <c r="N32" s="18"/>
      <c r="O32" s="18"/>
      <c r="P32" s="18"/>
      <c r="Q32" s="18"/>
      <c r="R32" s="18"/>
      <c r="S32" s="19"/>
      <c r="T32" s="19"/>
      <c r="U32" s="19"/>
    </row>
    <row r="33" spans="1:21" s="20" customFormat="1" ht="12">
      <c r="A33" s="14"/>
      <c r="B33" s="15" t="s">
        <v>179</v>
      </c>
      <c r="C33" s="17" t="s">
        <v>180</v>
      </c>
      <c r="D33" s="17"/>
      <c r="E33" s="18"/>
      <c r="F33" s="18"/>
      <c r="G33" s="18"/>
      <c r="H33" s="18"/>
      <c r="I33" s="18"/>
      <c r="J33" s="18"/>
      <c r="K33" s="18"/>
      <c r="L33" s="18"/>
      <c r="M33" s="18"/>
      <c r="N33" s="18"/>
      <c r="O33" s="18"/>
      <c r="P33" s="18"/>
      <c r="Q33" s="18"/>
      <c r="R33" s="18"/>
      <c r="S33" s="19"/>
      <c r="T33" s="19"/>
      <c r="U33" s="19"/>
    </row>
    <row r="34" spans="1:4" s="20" customFormat="1" ht="12">
      <c r="A34" s="17"/>
      <c r="B34" s="17"/>
      <c r="C34" s="22" t="s">
        <v>153</v>
      </c>
      <c r="D34" s="26" t="s">
        <v>181</v>
      </c>
    </row>
    <row r="35" spans="1:4" ht="12">
      <c r="A35" s="1"/>
      <c r="B35" s="1"/>
      <c r="C35" s="22" t="s">
        <v>155</v>
      </c>
      <c r="D35" s="26" t="s">
        <v>182</v>
      </c>
    </row>
    <row r="36" spans="1:4" ht="10.5">
      <c r="A36" s="1"/>
      <c r="B36" s="1"/>
      <c r="C36" s="1"/>
      <c r="D36" s="1"/>
    </row>
    <row r="37" spans="1:4" ht="12">
      <c r="A37" s="1"/>
      <c r="B37" s="15"/>
      <c r="C37" s="1"/>
      <c r="D37" s="1"/>
    </row>
    <row r="38" spans="1:4" ht="12.75">
      <c r="A38" s="1"/>
      <c r="B38" s="15"/>
      <c r="C38" s="28"/>
      <c r="D38" s="1"/>
    </row>
    <row r="39" spans="1:4" ht="12">
      <c r="A39" s="1"/>
      <c r="B39" s="15"/>
      <c r="C39" s="1"/>
      <c r="D39" s="1"/>
    </row>
    <row r="40" spans="1:4" ht="10.5">
      <c r="A40" s="1"/>
      <c r="B40" s="1"/>
      <c r="C40" s="1"/>
      <c r="D40" s="1"/>
    </row>
    <row r="41" spans="1:21" ht="10.5">
      <c r="A41" s="1"/>
      <c r="B41" s="1"/>
      <c r="C41" s="1"/>
      <c r="D41" s="11"/>
      <c r="E41" s="12"/>
      <c r="F41" s="12"/>
      <c r="G41" s="12"/>
      <c r="H41" s="12"/>
      <c r="I41" s="12"/>
      <c r="J41" s="12"/>
      <c r="K41" s="12"/>
      <c r="L41" s="12"/>
      <c r="M41" s="12"/>
      <c r="N41" s="12"/>
      <c r="O41" s="12"/>
      <c r="P41" s="12"/>
      <c r="Q41" s="12"/>
      <c r="R41" s="12"/>
      <c r="S41" s="6"/>
      <c r="T41" s="6"/>
      <c r="U41" s="6"/>
    </row>
    <row r="42" spans="1:21" ht="10.5">
      <c r="A42" s="1"/>
      <c r="B42" s="1"/>
      <c r="C42" s="1"/>
      <c r="D42" s="11"/>
      <c r="E42" s="12"/>
      <c r="F42" s="12"/>
      <c r="G42" s="12"/>
      <c r="H42" s="12"/>
      <c r="I42" s="12"/>
      <c r="J42" s="12"/>
      <c r="K42" s="12"/>
      <c r="L42" s="12"/>
      <c r="M42" s="12"/>
      <c r="N42" s="12"/>
      <c r="O42" s="12"/>
      <c r="P42" s="12"/>
      <c r="Q42" s="12"/>
      <c r="R42" s="12"/>
      <c r="S42" s="6"/>
      <c r="T42" s="6"/>
      <c r="U42" s="6"/>
    </row>
    <row r="43" spans="1:4" ht="10.5">
      <c r="A43" s="1"/>
      <c r="B43" s="1"/>
      <c r="C43" s="1"/>
      <c r="D43" s="1"/>
    </row>
  </sheetData>
  <sheetProtection sheet="1"/>
  <printOptions/>
  <pageMargins left="0.03937007874015748" right="0.03937007874015748" top="0.7480314960629921" bottom="0.7480314960629921" header="0.31496062992125984" footer="0.31496062992125984"/>
  <pageSetup fitToHeight="1" fitToWidth="1" horizontalDpi="600" verticalDpi="600" orientation="landscape" paperSize="9" scale="90" r:id="rId2"/>
  <drawing r:id="rId1"/>
</worksheet>
</file>

<file path=xl/worksheets/sheet20.xml><?xml version="1.0" encoding="utf-8"?>
<worksheet xmlns="http://schemas.openxmlformats.org/spreadsheetml/2006/main" xmlns:r="http://schemas.openxmlformats.org/officeDocument/2006/relationships">
  <sheetPr codeName="Sheet18">
    <tabColor rgb="FF00B0F0"/>
    <pageSetUpPr fitToPage="1"/>
  </sheetPr>
  <dimension ref="B1:H22"/>
  <sheetViews>
    <sheetView showGridLines="0" zoomScalePageLayoutView="0" workbookViewId="0" topLeftCell="A1">
      <selection activeCell="A1" sqref="A1"/>
    </sheetView>
  </sheetViews>
  <sheetFormatPr defaultColWidth="9.140625" defaultRowHeight="15"/>
  <cols>
    <col min="1" max="1" width="1.8515625" style="0" customWidth="1"/>
    <col min="2" max="2" width="11.8515625" style="0" customWidth="1"/>
    <col min="3" max="3" width="45.7109375" style="0" customWidth="1"/>
    <col min="4" max="4" width="41.421875" style="0" customWidth="1"/>
    <col min="5" max="5" width="18.421875" style="0" customWidth="1"/>
    <col min="6" max="6" width="14.00390625" style="0" customWidth="1"/>
  </cols>
  <sheetData>
    <row r="1" ht="18">
      <c r="F1" s="282" t="s">
        <v>472</v>
      </c>
    </row>
    <row r="2" ht="18.75">
      <c r="B2" s="283" t="s">
        <v>473</v>
      </c>
    </row>
    <row r="4" spans="2:4" ht="21.75" customHeight="1">
      <c r="B4" s="284" t="s">
        <v>215</v>
      </c>
      <c r="C4" s="285">
        <f>IF('最初に入力'!C2&lt;&gt;"",'最初に入力'!C2,"")</f>
      </c>
      <c r="D4" s="286"/>
    </row>
    <row r="5" spans="2:8" ht="21.75" customHeight="1">
      <c r="B5" s="284" t="s">
        <v>474</v>
      </c>
      <c r="C5" s="287">
        <f>'最初に入力'!C3</f>
        <v>0</v>
      </c>
      <c r="H5" s="288"/>
    </row>
    <row r="6" spans="2:8" ht="21.75" customHeight="1">
      <c r="B6" s="284" t="s">
        <v>218</v>
      </c>
      <c r="C6" s="287">
        <f>'最初に入力'!C4</f>
        <v>0</v>
      </c>
      <c r="H6" s="288"/>
    </row>
    <row r="7" spans="2:3" ht="25.5" customHeight="1">
      <c r="B7" s="284" t="s">
        <v>475</v>
      </c>
      <c r="C7" s="289">
        <f>IF(SUM(B10:B17)&lt;&gt;0,SUM(B10:B17),"")</f>
      </c>
    </row>
    <row r="8" ht="18">
      <c r="H8" s="52"/>
    </row>
    <row r="9" spans="2:6" ht="24.75" customHeight="1">
      <c r="B9" s="290" t="s">
        <v>226</v>
      </c>
      <c r="C9" s="290" t="s">
        <v>476</v>
      </c>
      <c r="D9" s="290" t="s">
        <v>477</v>
      </c>
      <c r="E9" s="290"/>
      <c r="F9" s="290" t="s">
        <v>478</v>
      </c>
    </row>
    <row r="10" spans="2:6" ht="28.5">
      <c r="B10" s="291">
        <f>SUM('最初に入力'!F19,'最初に入力'!F20+'最初に入力'!F23+'最初に入力'!F24+'最初に入力'!F25+'最初に入力'!F26+'最初に入力'!F27+'最初に入力'!F28+'最初に入力'!F29+'最初に入力'!F30+'最初に入力'!F31)</f>
        <v>0</v>
      </c>
      <c r="C10" s="292" t="s">
        <v>479</v>
      </c>
      <c r="D10" s="292" t="s">
        <v>480</v>
      </c>
      <c r="E10" s="293" t="s">
        <v>481</v>
      </c>
      <c r="F10" s="294"/>
    </row>
    <row r="11" spans="2:8" ht="28.5">
      <c r="B11" s="291">
        <f>SUM('最初に入力'!F21+'最初に入力'!F22)</f>
        <v>0</v>
      </c>
      <c r="C11" s="292" t="s">
        <v>482</v>
      </c>
      <c r="D11" s="292" t="s">
        <v>483</v>
      </c>
      <c r="E11" s="293" t="s">
        <v>484</v>
      </c>
      <c r="F11" s="294"/>
      <c r="H11" s="295"/>
    </row>
    <row r="12" spans="2:8" ht="28.5" customHeight="1">
      <c r="B12" s="296"/>
      <c r="C12" s="292"/>
      <c r="D12" s="292"/>
      <c r="E12" s="293"/>
      <c r="F12" s="294"/>
      <c r="H12" s="295"/>
    </row>
    <row r="13" spans="2:8" ht="28.5" customHeight="1">
      <c r="B13" s="296"/>
      <c r="C13" s="292"/>
      <c r="D13" s="292"/>
      <c r="E13" s="293"/>
      <c r="F13" s="294"/>
      <c r="H13" s="295"/>
    </row>
    <row r="14" spans="2:8" ht="28.5" customHeight="1">
      <c r="B14" s="296"/>
      <c r="C14" s="292"/>
      <c r="D14" s="292"/>
      <c r="E14" s="293"/>
      <c r="F14" s="294"/>
      <c r="H14" s="295"/>
    </row>
    <row r="15" spans="2:8" ht="28.5" customHeight="1">
      <c r="B15" s="296"/>
      <c r="C15" s="292"/>
      <c r="D15" s="292"/>
      <c r="E15" s="293"/>
      <c r="F15" s="294"/>
      <c r="H15" s="295"/>
    </row>
    <row r="16" spans="2:8" ht="28.5" customHeight="1">
      <c r="B16" s="296"/>
      <c r="C16" s="292"/>
      <c r="D16" s="292"/>
      <c r="E16" s="293"/>
      <c r="F16" s="294"/>
      <c r="H16" s="295"/>
    </row>
    <row r="17" spans="2:8" ht="28.5" customHeight="1">
      <c r="B17" s="296"/>
      <c r="C17" s="292"/>
      <c r="D17" s="292"/>
      <c r="E17" s="293"/>
      <c r="F17" s="294"/>
      <c r="H17" s="295"/>
    </row>
    <row r="18" ht="18">
      <c r="H18" s="295"/>
    </row>
    <row r="20" ht="18">
      <c r="B20" s="297" t="s">
        <v>485</v>
      </c>
    </row>
    <row r="22" ht="18">
      <c r="B22" s="286"/>
    </row>
  </sheetData>
  <sheetProtection password="C4C3" sheet="1"/>
  <conditionalFormatting sqref="C10:E11 C16:E17">
    <cfRule type="expression" priority="2" dxfId="43" stopIfTrue="1">
      <formula>$B10&gt;0</formula>
    </cfRule>
  </conditionalFormatting>
  <conditionalFormatting sqref="C12:E15">
    <cfRule type="expression" priority="1" dxfId="43" stopIfTrue="1">
      <formula>$B12&gt;0</formula>
    </cfRule>
  </conditionalFormatting>
  <printOptions/>
  <pageMargins left="0.03937007874015748" right="0.03937007874015748"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32">
    <tabColor rgb="FF00B050"/>
    <pageSetUpPr fitToPage="1"/>
  </sheetPr>
  <dimension ref="B1:T37"/>
  <sheetViews>
    <sheetView showGridLines="0" zoomScale="110" zoomScaleNormal="110" zoomScalePageLayoutView="0" workbookViewId="0" topLeftCell="A1">
      <selection activeCell="A1" sqref="A1"/>
    </sheetView>
  </sheetViews>
  <sheetFormatPr defaultColWidth="9.140625" defaultRowHeight="15"/>
  <cols>
    <col min="1" max="1" width="1.8515625" style="464" customWidth="1"/>
    <col min="2" max="2" width="19.140625" style="464" bestFit="1" customWidth="1"/>
    <col min="3" max="3" width="6.140625" style="464" customWidth="1"/>
    <col min="4" max="4" width="7.57421875" style="464" customWidth="1"/>
    <col min="5" max="5" width="6.140625" style="464" customWidth="1"/>
    <col min="6" max="6" width="7.57421875" style="464" customWidth="1"/>
    <col min="7" max="7" width="6.140625" style="464" customWidth="1"/>
    <col min="8" max="8" width="7.57421875" style="464" customWidth="1"/>
    <col min="9" max="9" width="6.140625" style="464" customWidth="1"/>
    <col min="10" max="10" width="7.57421875" style="464" customWidth="1"/>
    <col min="11" max="11" width="6.140625" style="464" customWidth="1"/>
    <col min="12" max="12" width="7.57421875" style="464" customWidth="1"/>
    <col min="13" max="13" width="6.140625" style="464" customWidth="1"/>
    <col min="14" max="14" width="7.57421875" style="464" customWidth="1"/>
    <col min="15" max="15" width="6.140625" style="464" customWidth="1"/>
    <col min="16" max="16" width="7.57421875" style="464" customWidth="1"/>
    <col min="17" max="17" width="6.140625" style="464" customWidth="1"/>
    <col min="18" max="18" width="7.57421875" style="464" customWidth="1"/>
    <col min="19" max="19" width="6.140625" style="464" customWidth="1"/>
    <col min="20" max="20" width="7.57421875" style="464" customWidth="1"/>
    <col min="21" max="16384" width="8.8515625" style="464" customWidth="1"/>
  </cols>
  <sheetData>
    <row r="1" spans="2:16" ht="15.75">
      <c r="B1" s="29" t="s">
        <v>183</v>
      </c>
      <c r="C1" s="463"/>
      <c r="N1" s="465"/>
      <c r="O1" s="466"/>
      <c r="P1" s="466"/>
    </row>
    <row r="2" spans="2:20" ht="12.75">
      <c r="B2" s="30"/>
      <c r="C2" s="467"/>
      <c r="T2" s="31" t="str">
        <f>YEAR('最初に入力'!N1)&amp;"年"&amp;MONTH('最初に入力'!N1)&amp;"月現在"</f>
        <v>2023年3月現在</v>
      </c>
    </row>
    <row r="3" spans="3:20" ht="12.75">
      <c r="C3" s="468" t="s">
        <v>184</v>
      </c>
      <c r="D3" s="469"/>
      <c r="E3" s="469"/>
      <c r="F3" s="469"/>
      <c r="G3" s="469"/>
      <c r="H3" s="469"/>
      <c r="I3" s="469"/>
      <c r="J3" s="469"/>
      <c r="K3" s="469"/>
      <c r="L3" s="469"/>
      <c r="M3" s="469"/>
      <c r="N3" s="469"/>
      <c r="O3" s="469"/>
      <c r="P3" s="469"/>
      <c r="Q3" s="469"/>
      <c r="R3" s="469"/>
      <c r="S3" s="469"/>
      <c r="T3" s="470"/>
    </row>
    <row r="4" spans="2:20" ht="12.75">
      <c r="B4" s="471" t="s">
        <v>185</v>
      </c>
      <c r="C4" s="472" t="s">
        <v>186</v>
      </c>
      <c r="D4" s="473"/>
      <c r="E4" s="472" t="s">
        <v>187</v>
      </c>
      <c r="F4" s="473"/>
      <c r="G4" s="472" t="s">
        <v>188</v>
      </c>
      <c r="H4" s="473"/>
      <c r="I4" s="472" t="s">
        <v>189</v>
      </c>
      <c r="J4" s="473"/>
      <c r="K4" s="472" t="s">
        <v>190</v>
      </c>
      <c r="L4" s="473"/>
      <c r="M4" s="472" t="s">
        <v>191</v>
      </c>
      <c r="N4" s="473"/>
      <c r="O4" s="472" t="s">
        <v>192</v>
      </c>
      <c r="P4" s="473"/>
      <c r="Q4" s="472" t="s">
        <v>193</v>
      </c>
      <c r="R4" s="473"/>
      <c r="S4" s="472" t="s">
        <v>194</v>
      </c>
      <c r="T4" s="473"/>
    </row>
    <row r="5" spans="2:20" ht="12.75">
      <c r="B5" s="474" t="s">
        <v>195</v>
      </c>
      <c r="C5" s="32">
        <v>3.2</v>
      </c>
      <c r="D5" s="33">
        <v>3.52</v>
      </c>
      <c r="E5" s="475">
        <v>4.9</v>
      </c>
      <c r="F5" s="476">
        <v>5.39</v>
      </c>
      <c r="G5" s="475">
        <v>9</v>
      </c>
      <c r="H5" s="476">
        <v>9.9</v>
      </c>
      <c r="I5" s="475">
        <v>14</v>
      </c>
      <c r="J5" s="476">
        <v>15.4</v>
      </c>
      <c r="K5" s="475">
        <v>5.5</v>
      </c>
      <c r="L5" s="476">
        <v>6.05</v>
      </c>
      <c r="M5" s="475">
        <v>3.7</v>
      </c>
      <c r="N5" s="476">
        <v>4.07</v>
      </c>
      <c r="O5" s="475">
        <v>5.9</v>
      </c>
      <c r="P5" s="476">
        <v>6.49</v>
      </c>
      <c r="Q5" s="34" t="s">
        <v>196</v>
      </c>
      <c r="R5" s="477"/>
      <c r="S5" s="34" t="s">
        <v>196</v>
      </c>
      <c r="T5" s="477"/>
    </row>
    <row r="6" spans="2:20" ht="12.75">
      <c r="B6" s="35" t="s">
        <v>197</v>
      </c>
      <c r="C6" s="478">
        <v>3</v>
      </c>
      <c r="D6" s="479">
        <v>3.3</v>
      </c>
      <c r="E6" s="480"/>
      <c r="F6" s="481"/>
      <c r="G6" s="480"/>
      <c r="H6" s="481"/>
      <c r="I6" s="480"/>
      <c r="J6" s="481"/>
      <c r="K6" s="480"/>
      <c r="L6" s="481"/>
      <c r="M6" s="478">
        <v>3.5</v>
      </c>
      <c r="N6" s="479">
        <v>3.85</v>
      </c>
      <c r="O6" s="480"/>
      <c r="P6" s="481"/>
      <c r="Q6" s="36"/>
      <c r="R6" s="482"/>
      <c r="S6" s="36"/>
      <c r="T6" s="483"/>
    </row>
    <row r="7" spans="2:20" ht="12.75">
      <c r="B7" s="484" t="s">
        <v>198</v>
      </c>
      <c r="C7" s="32">
        <v>3.2</v>
      </c>
      <c r="D7" s="33">
        <v>3.52</v>
      </c>
      <c r="E7" s="475">
        <v>4.6</v>
      </c>
      <c r="F7" s="476">
        <v>5.06</v>
      </c>
      <c r="G7" s="475">
        <v>9</v>
      </c>
      <c r="H7" s="476">
        <v>9.9</v>
      </c>
      <c r="I7" s="475">
        <v>14</v>
      </c>
      <c r="J7" s="476">
        <v>15.4</v>
      </c>
      <c r="K7" s="475">
        <v>5.5</v>
      </c>
      <c r="L7" s="485">
        <v>6.05</v>
      </c>
      <c r="M7" s="475">
        <v>3.7</v>
      </c>
      <c r="N7" s="476">
        <v>4.07</v>
      </c>
      <c r="O7" s="486">
        <v>5.6</v>
      </c>
      <c r="P7" s="476">
        <v>6.16</v>
      </c>
      <c r="Q7" s="475">
        <v>3.5</v>
      </c>
      <c r="R7" s="485">
        <v>3.85</v>
      </c>
      <c r="S7" s="475">
        <v>4.9</v>
      </c>
      <c r="T7" s="476">
        <v>5.39</v>
      </c>
    </row>
    <row r="8" spans="2:20" ht="12.75">
      <c r="B8" s="487" t="s">
        <v>486</v>
      </c>
      <c r="C8" s="488"/>
      <c r="D8" s="489"/>
      <c r="E8" s="488"/>
      <c r="F8" s="489"/>
      <c r="G8" s="488"/>
      <c r="H8" s="37"/>
      <c r="I8" s="488"/>
      <c r="J8" s="489"/>
      <c r="K8" s="488"/>
      <c r="L8" s="490"/>
      <c r="M8" s="488"/>
      <c r="N8" s="489"/>
      <c r="O8" s="491"/>
      <c r="P8" s="489"/>
      <c r="Q8" s="488"/>
      <c r="R8" s="490"/>
      <c r="S8" s="488"/>
      <c r="T8" s="489"/>
    </row>
    <row r="9" spans="2:20" ht="12.75">
      <c r="B9" s="487" t="s">
        <v>487</v>
      </c>
      <c r="C9" s="488"/>
      <c r="D9" s="489"/>
      <c r="E9" s="488"/>
      <c r="F9" s="489"/>
      <c r="G9" s="488"/>
      <c r="H9" s="489"/>
      <c r="I9" s="488"/>
      <c r="J9" s="489"/>
      <c r="K9" s="488"/>
      <c r="L9" s="489"/>
      <c r="M9" s="488"/>
      <c r="N9" s="489"/>
      <c r="O9" s="488"/>
      <c r="P9" s="489"/>
      <c r="Q9" s="492">
        <v>3.2</v>
      </c>
      <c r="R9" s="493">
        <v>3.52</v>
      </c>
      <c r="S9" s="492">
        <v>4.6</v>
      </c>
      <c r="T9" s="494">
        <v>5.06</v>
      </c>
    </row>
    <row r="10" spans="2:20" ht="12.75">
      <c r="B10" s="487" t="s">
        <v>488</v>
      </c>
      <c r="C10" s="488"/>
      <c r="D10" s="489"/>
      <c r="E10" s="488"/>
      <c r="F10" s="489"/>
      <c r="G10" s="488"/>
      <c r="H10" s="489"/>
      <c r="I10" s="488"/>
      <c r="J10" s="489"/>
      <c r="K10" s="488"/>
      <c r="L10" s="490"/>
      <c r="M10" s="488"/>
      <c r="N10" s="489"/>
      <c r="O10" s="491"/>
      <c r="P10" s="489"/>
      <c r="Q10" s="488"/>
      <c r="R10" s="490"/>
      <c r="S10" s="488"/>
      <c r="T10" s="489"/>
    </row>
    <row r="11" spans="2:20" ht="12.75">
      <c r="B11" s="487" t="s">
        <v>489</v>
      </c>
      <c r="C11" s="488"/>
      <c r="D11" s="489"/>
      <c r="E11" s="488"/>
      <c r="F11" s="489"/>
      <c r="G11" s="488"/>
      <c r="H11" s="489"/>
      <c r="I11" s="488"/>
      <c r="J11" s="489"/>
      <c r="K11" s="488"/>
      <c r="L11" s="490"/>
      <c r="M11" s="488"/>
      <c r="N11" s="489"/>
      <c r="O11" s="491"/>
      <c r="P11" s="489"/>
      <c r="Q11" s="488"/>
      <c r="R11" s="490"/>
      <c r="S11" s="488"/>
      <c r="T11" s="489"/>
    </row>
    <row r="12" spans="2:20" ht="12.75">
      <c r="B12" s="487" t="s">
        <v>490</v>
      </c>
      <c r="C12" s="492">
        <v>3.3</v>
      </c>
      <c r="D12" s="494">
        <v>3.63</v>
      </c>
      <c r="E12" s="492">
        <v>4.5</v>
      </c>
      <c r="F12" s="494">
        <v>4.95</v>
      </c>
      <c r="G12" s="492">
        <v>9</v>
      </c>
      <c r="H12" s="494">
        <v>9.9</v>
      </c>
      <c r="I12" s="492">
        <v>14</v>
      </c>
      <c r="J12" s="494">
        <v>15.4</v>
      </c>
      <c r="K12" s="492">
        <v>5</v>
      </c>
      <c r="L12" s="493">
        <v>5.5</v>
      </c>
      <c r="M12" s="492">
        <v>4.3</v>
      </c>
      <c r="N12" s="494">
        <v>4.73</v>
      </c>
      <c r="O12" s="495">
        <v>5.5</v>
      </c>
      <c r="P12" s="494">
        <v>6.05</v>
      </c>
      <c r="Q12" s="492">
        <v>3.8</v>
      </c>
      <c r="R12" s="493">
        <v>4.18</v>
      </c>
      <c r="S12" s="492">
        <v>5</v>
      </c>
      <c r="T12" s="494">
        <v>5.5</v>
      </c>
    </row>
    <row r="13" spans="2:20" ht="12.75">
      <c r="B13" s="487" t="s">
        <v>491</v>
      </c>
      <c r="C13" s="488"/>
      <c r="D13" s="489"/>
      <c r="E13" s="488"/>
      <c r="F13" s="489"/>
      <c r="G13" s="488"/>
      <c r="H13" s="489"/>
      <c r="I13" s="488"/>
      <c r="J13" s="489"/>
      <c r="K13" s="488"/>
      <c r="L13" s="490"/>
      <c r="M13" s="488"/>
      <c r="N13" s="489"/>
      <c r="O13" s="491"/>
      <c r="P13" s="489"/>
      <c r="Q13" s="488"/>
      <c r="R13" s="490"/>
      <c r="S13" s="488"/>
      <c r="T13" s="489"/>
    </row>
    <row r="14" spans="2:20" ht="12.75">
      <c r="B14" s="487" t="s">
        <v>492</v>
      </c>
      <c r="C14" s="488"/>
      <c r="D14" s="489"/>
      <c r="E14" s="488"/>
      <c r="F14" s="489"/>
      <c r="G14" s="488"/>
      <c r="H14" s="489"/>
      <c r="I14" s="488"/>
      <c r="J14" s="489"/>
      <c r="K14" s="488"/>
      <c r="L14" s="489"/>
      <c r="M14" s="488"/>
      <c r="N14" s="489"/>
      <c r="O14" s="491"/>
      <c r="P14" s="489"/>
      <c r="Q14" s="488"/>
      <c r="R14" s="490"/>
      <c r="S14" s="488"/>
      <c r="T14" s="489"/>
    </row>
    <row r="15" spans="2:20" ht="12.75">
      <c r="B15" s="487" t="s">
        <v>493</v>
      </c>
      <c r="C15" s="488"/>
      <c r="D15" s="489"/>
      <c r="E15" s="488"/>
      <c r="F15" s="489"/>
      <c r="G15" s="496"/>
      <c r="H15" s="497"/>
      <c r="I15" s="496"/>
      <c r="J15" s="497"/>
      <c r="K15" s="488"/>
      <c r="L15" s="490"/>
      <c r="M15" s="488"/>
      <c r="N15" s="489"/>
      <c r="O15" s="488"/>
      <c r="P15" s="489"/>
      <c r="Q15" s="492">
        <v>3.3</v>
      </c>
      <c r="R15" s="493">
        <v>3.63</v>
      </c>
      <c r="S15" s="492">
        <v>4.5</v>
      </c>
      <c r="T15" s="494">
        <v>4.95</v>
      </c>
    </row>
    <row r="16" spans="2:20" ht="12.75">
      <c r="B16" s="487" t="s">
        <v>494</v>
      </c>
      <c r="C16" s="488"/>
      <c r="D16" s="489"/>
      <c r="E16" s="488"/>
      <c r="F16" s="489"/>
      <c r="G16" s="492">
        <v>8</v>
      </c>
      <c r="H16" s="494">
        <v>8.8</v>
      </c>
      <c r="I16" s="492">
        <v>13</v>
      </c>
      <c r="J16" s="494">
        <v>14.3</v>
      </c>
      <c r="K16" s="488"/>
      <c r="L16" s="490"/>
      <c r="M16" s="488"/>
      <c r="N16" s="489"/>
      <c r="O16" s="491"/>
      <c r="P16" s="489"/>
      <c r="Q16" s="488"/>
      <c r="R16" s="489"/>
      <c r="S16" s="488"/>
      <c r="T16" s="489"/>
    </row>
    <row r="17" spans="2:20" ht="12.75">
      <c r="B17" s="487" t="s">
        <v>495</v>
      </c>
      <c r="C17" s="488"/>
      <c r="D17" s="489"/>
      <c r="E17" s="488"/>
      <c r="F17" s="489"/>
      <c r="G17" s="488"/>
      <c r="H17" s="489"/>
      <c r="I17" s="488"/>
      <c r="J17" s="489"/>
      <c r="K17" s="488"/>
      <c r="L17" s="490"/>
      <c r="M17" s="488"/>
      <c r="N17" s="489"/>
      <c r="O17" s="491"/>
      <c r="P17" s="489"/>
      <c r="Q17" s="488"/>
      <c r="R17" s="490"/>
      <c r="S17" s="488"/>
      <c r="T17" s="489"/>
    </row>
    <row r="18" spans="2:20" ht="12.75">
      <c r="B18" s="487" t="s">
        <v>496</v>
      </c>
      <c r="C18" s="488"/>
      <c r="D18" s="489"/>
      <c r="E18" s="488"/>
      <c r="F18" s="489"/>
      <c r="G18" s="488"/>
      <c r="H18" s="489"/>
      <c r="I18" s="488"/>
      <c r="J18" s="489"/>
      <c r="K18" s="488"/>
      <c r="L18" s="490"/>
      <c r="M18" s="488"/>
      <c r="N18" s="489"/>
      <c r="O18" s="491"/>
      <c r="P18" s="489"/>
      <c r="Q18" s="488"/>
      <c r="R18" s="490"/>
      <c r="S18" s="488"/>
      <c r="T18" s="489"/>
    </row>
    <row r="19" spans="2:20" ht="12.75">
      <c r="B19" s="487" t="s">
        <v>497</v>
      </c>
      <c r="C19" s="488"/>
      <c r="D19" s="489"/>
      <c r="E19" s="488"/>
      <c r="F19" s="489"/>
      <c r="G19" s="488"/>
      <c r="H19" s="489"/>
      <c r="I19" s="488"/>
      <c r="J19" s="489"/>
      <c r="K19" s="488"/>
      <c r="L19" s="490"/>
      <c r="M19" s="488"/>
      <c r="N19" s="489"/>
      <c r="O19" s="491"/>
      <c r="P19" s="489"/>
      <c r="Q19" s="488"/>
      <c r="R19" s="489"/>
      <c r="S19" s="488"/>
      <c r="T19" s="489"/>
    </row>
    <row r="20" spans="2:20" ht="12.75">
      <c r="B20" s="487" t="s">
        <v>498</v>
      </c>
      <c r="C20" s="488"/>
      <c r="D20" s="489"/>
      <c r="E20" s="488"/>
      <c r="F20" s="489"/>
      <c r="G20" s="488"/>
      <c r="H20" s="489"/>
      <c r="I20" s="488"/>
      <c r="J20" s="489"/>
      <c r="K20" s="488"/>
      <c r="L20" s="490"/>
      <c r="M20" s="488"/>
      <c r="N20" s="489"/>
      <c r="O20" s="491"/>
      <c r="P20" s="489"/>
      <c r="Q20" s="488"/>
      <c r="R20" s="490"/>
      <c r="S20" s="488"/>
      <c r="T20" s="489"/>
    </row>
    <row r="21" spans="2:20" ht="12.75">
      <c r="B21" s="487" t="s">
        <v>499</v>
      </c>
      <c r="C21" s="488"/>
      <c r="D21" s="489"/>
      <c r="E21" s="488"/>
      <c r="F21" s="489"/>
      <c r="G21" s="488"/>
      <c r="H21" s="489"/>
      <c r="I21" s="488"/>
      <c r="J21" s="489"/>
      <c r="K21" s="488"/>
      <c r="L21" s="490"/>
      <c r="M21" s="488"/>
      <c r="N21" s="489"/>
      <c r="O21" s="491"/>
      <c r="P21" s="489"/>
      <c r="Q21" s="488"/>
      <c r="R21" s="490"/>
      <c r="S21" s="488"/>
      <c r="T21" s="489"/>
    </row>
    <row r="22" spans="2:20" ht="12.75">
      <c r="B22" s="487" t="s">
        <v>500</v>
      </c>
      <c r="C22" s="488"/>
      <c r="D22" s="489"/>
      <c r="E22" s="488"/>
      <c r="F22" s="489"/>
      <c r="G22" s="488"/>
      <c r="H22" s="489"/>
      <c r="I22" s="488"/>
      <c r="J22" s="489"/>
      <c r="K22" s="488"/>
      <c r="L22" s="490"/>
      <c r="M22" s="488"/>
      <c r="N22" s="489"/>
      <c r="O22" s="491"/>
      <c r="P22" s="489"/>
      <c r="Q22" s="488"/>
      <c r="R22" s="490"/>
      <c r="S22" s="488"/>
      <c r="T22" s="489"/>
    </row>
    <row r="23" spans="2:20" ht="12.75">
      <c r="B23" s="498" t="s">
        <v>501</v>
      </c>
      <c r="C23" s="488"/>
      <c r="D23" s="489"/>
      <c r="E23" s="488"/>
      <c r="F23" s="489"/>
      <c r="G23" s="488"/>
      <c r="H23" s="489"/>
      <c r="I23" s="488"/>
      <c r="J23" s="489"/>
      <c r="K23" s="488"/>
      <c r="L23" s="490"/>
      <c r="M23" s="488"/>
      <c r="N23" s="489"/>
      <c r="O23" s="491"/>
      <c r="P23" s="489"/>
      <c r="Q23" s="492">
        <v>3.8</v>
      </c>
      <c r="R23" s="494">
        <v>4.18</v>
      </c>
      <c r="S23" s="492">
        <v>5</v>
      </c>
      <c r="T23" s="494">
        <v>5.5</v>
      </c>
    </row>
    <row r="24" spans="2:20" ht="12.75">
      <c r="B24" s="38"/>
      <c r="C24" s="478"/>
      <c r="D24" s="499"/>
      <c r="E24" s="478"/>
      <c r="F24" s="479"/>
      <c r="G24" s="478"/>
      <c r="H24" s="479"/>
      <c r="I24" s="478"/>
      <c r="J24" s="479"/>
      <c r="K24" s="478"/>
      <c r="L24" s="499"/>
      <c r="M24" s="478"/>
      <c r="N24" s="479"/>
      <c r="O24" s="500"/>
      <c r="P24" s="499"/>
      <c r="Q24" s="478"/>
      <c r="R24" s="479"/>
      <c r="S24" s="500"/>
      <c r="T24" s="479"/>
    </row>
    <row r="25" spans="2:20" ht="12.75">
      <c r="B25" s="484" t="s">
        <v>199</v>
      </c>
      <c r="C25" s="475">
        <v>3</v>
      </c>
      <c r="D25" s="485">
        <v>3.3</v>
      </c>
      <c r="E25" s="475">
        <v>4.5</v>
      </c>
      <c r="F25" s="476">
        <v>4.95</v>
      </c>
      <c r="G25" s="475">
        <v>7.7</v>
      </c>
      <c r="H25" s="476">
        <v>8.47</v>
      </c>
      <c r="I25" s="475">
        <v>13.6</v>
      </c>
      <c r="J25" s="476">
        <v>14.96</v>
      </c>
      <c r="K25" s="34" t="s">
        <v>196</v>
      </c>
      <c r="L25" s="477"/>
      <c r="M25" s="475">
        <v>3.6</v>
      </c>
      <c r="N25" s="476">
        <v>3.96</v>
      </c>
      <c r="O25" s="34" t="s">
        <v>196</v>
      </c>
      <c r="P25" s="477"/>
      <c r="Q25" s="34" t="s">
        <v>196</v>
      </c>
      <c r="R25" s="477"/>
      <c r="S25" s="34" t="s">
        <v>196</v>
      </c>
      <c r="T25" s="477"/>
    </row>
    <row r="26" spans="2:20" ht="12.75">
      <c r="B26" s="38"/>
      <c r="C26" s="478"/>
      <c r="D26" s="499"/>
      <c r="E26" s="478"/>
      <c r="F26" s="479"/>
      <c r="G26" s="478"/>
      <c r="H26" s="479"/>
      <c r="I26" s="478"/>
      <c r="J26" s="479"/>
      <c r="K26" s="39"/>
      <c r="L26" s="501"/>
      <c r="M26" s="478"/>
      <c r="N26" s="479"/>
      <c r="O26" s="39"/>
      <c r="P26" s="502"/>
      <c r="Q26" s="39"/>
      <c r="R26" s="501"/>
      <c r="S26" s="40"/>
      <c r="T26" s="501"/>
    </row>
    <row r="28" ht="12.75">
      <c r="B28" s="41" t="s">
        <v>200</v>
      </c>
    </row>
    <row r="29" ht="12.75">
      <c r="B29" s="41" t="s">
        <v>201</v>
      </c>
    </row>
    <row r="30" spans="2:9" ht="12.75">
      <c r="B30" s="41" t="s">
        <v>202</v>
      </c>
      <c r="C30" s="42"/>
      <c r="D30" s="42"/>
      <c r="E30" s="42"/>
      <c r="F30" s="42"/>
      <c r="G30" s="42"/>
      <c r="H30" s="42"/>
      <c r="I30" s="42"/>
    </row>
    <row r="31" ht="12.75">
      <c r="B31" s="41" t="s">
        <v>203</v>
      </c>
    </row>
    <row r="32" ht="12.75">
      <c r="B32" s="41" t="s">
        <v>204</v>
      </c>
    </row>
    <row r="33" ht="12.75">
      <c r="B33" s="41" t="s">
        <v>205</v>
      </c>
    </row>
    <row r="34" ht="12.75">
      <c r="B34" s="43" t="s">
        <v>206</v>
      </c>
    </row>
    <row r="37" ht="12.75">
      <c r="B37" s="44"/>
    </row>
  </sheetData>
  <sheetProtection sheet="1" objects="1" scenarios="1"/>
  <printOptions/>
  <pageMargins left="0.03937007874015748" right="0.03937007874015748" top="0.7480314960629921" bottom="0.7480314960629921" header="0.31496062992125984" footer="0.31496062992125984"/>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Sheet26">
    <tabColor rgb="FF0070C0"/>
    <pageSetUpPr fitToPage="1"/>
  </sheetPr>
  <dimension ref="B1:H16"/>
  <sheetViews>
    <sheetView showGridLines="0" zoomScalePageLayoutView="0" workbookViewId="0" topLeftCell="A1">
      <selection activeCell="A1" sqref="A1"/>
    </sheetView>
  </sheetViews>
  <sheetFormatPr defaultColWidth="9.00390625" defaultRowHeight="15"/>
  <cols>
    <col min="1" max="1" width="0.71875" style="46" customWidth="1"/>
    <col min="2" max="2" width="2.8515625" style="46" customWidth="1"/>
    <col min="3" max="3" width="37.421875" style="46" customWidth="1"/>
    <col min="4" max="4" width="105.57421875" style="46" customWidth="1"/>
    <col min="5" max="16384" width="9.00390625" style="46" customWidth="1"/>
  </cols>
  <sheetData>
    <row r="1" ht="21" customHeight="1">
      <c r="B1" s="45" t="s">
        <v>207</v>
      </c>
    </row>
    <row r="2" spans="2:4" ht="19.5" customHeight="1">
      <c r="B2" s="47"/>
      <c r="C2" s="48" t="s">
        <v>208</v>
      </c>
      <c r="D2" s="48" t="s">
        <v>209</v>
      </c>
    </row>
    <row r="3" spans="2:4" ht="62.25" customHeight="1">
      <c r="B3" s="49">
        <v>1</v>
      </c>
      <c r="C3" s="48"/>
      <c r="D3" s="50" t="s">
        <v>210</v>
      </c>
    </row>
    <row r="4" spans="2:4" ht="201.75" customHeight="1">
      <c r="B4" s="49">
        <v>2</v>
      </c>
      <c r="C4" s="48"/>
      <c r="D4" s="51" t="s">
        <v>211</v>
      </c>
    </row>
    <row r="5" spans="2:4" ht="72.75" customHeight="1">
      <c r="B5" s="49">
        <v>3</v>
      </c>
      <c r="C5" s="48"/>
      <c r="D5" s="50" t="s">
        <v>212</v>
      </c>
    </row>
    <row r="6" spans="2:4" ht="72.75" customHeight="1">
      <c r="B6" s="49">
        <v>4</v>
      </c>
      <c r="C6" s="48"/>
      <c r="D6" s="50" t="s">
        <v>213</v>
      </c>
    </row>
    <row r="8" ht="12.75">
      <c r="H8" s="52"/>
    </row>
    <row r="16" ht="12.75">
      <c r="H16" s="53"/>
    </row>
  </sheetData>
  <sheetProtection sheet="1"/>
  <printOptions/>
  <pageMargins left="0.03937007874015748" right="0.03937007874015748" top="0.7480314960629921" bottom="0.7480314960629921" header="0.31496062992125984" footer="0.31496062992125984"/>
  <pageSetup fitToHeight="1" fitToWidth="1"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codeName="Sheet2">
    <tabColor theme="4"/>
    <pageSetUpPr fitToPage="1"/>
  </sheetPr>
  <dimension ref="A1:N32"/>
  <sheetViews>
    <sheetView showGridLines="0" showZeros="0" tabSelected="1" zoomScale="110" zoomScaleNormal="110" workbookViewId="0" topLeftCell="A1">
      <selection activeCell="A1" sqref="A1"/>
    </sheetView>
  </sheetViews>
  <sheetFormatPr defaultColWidth="9.00390625" defaultRowHeight="15"/>
  <cols>
    <col min="1" max="1" width="3.00390625" style="58" customWidth="1"/>
    <col min="2" max="2" width="15.8515625" style="58" customWidth="1"/>
    <col min="3" max="3" width="9.8515625" style="58" customWidth="1"/>
    <col min="4" max="5" width="9.140625" style="58" customWidth="1"/>
    <col min="6" max="6" width="19.00390625" style="58" customWidth="1"/>
    <col min="7" max="7" width="2.140625" style="58" customWidth="1"/>
    <col min="8" max="8" width="18.140625" style="58" customWidth="1"/>
    <col min="9" max="10" width="10.140625" style="58" customWidth="1"/>
    <col min="11" max="11" width="10.140625" style="58" hidden="1" customWidth="1"/>
    <col min="12" max="12" width="10.140625" style="58" customWidth="1"/>
    <col min="13" max="13" width="12.00390625" style="58" customWidth="1"/>
    <col min="14" max="14" width="13.7109375" style="58" customWidth="1"/>
    <col min="15" max="16384" width="9.00390625" style="58" customWidth="1"/>
  </cols>
  <sheetData>
    <row r="1" spans="1:14" ht="36.75" customHeight="1">
      <c r="A1" s="54"/>
      <c r="B1" s="55" t="s">
        <v>214</v>
      </c>
      <c r="C1" s="54"/>
      <c r="D1" s="54"/>
      <c r="E1" s="54"/>
      <c r="F1" s="56"/>
      <c r="G1" s="57"/>
      <c r="H1" s="57"/>
      <c r="I1" s="57"/>
      <c r="J1" s="57"/>
      <c r="K1" s="57"/>
      <c r="L1" s="57"/>
      <c r="M1" s="57"/>
      <c r="N1" s="298">
        <v>44986</v>
      </c>
    </row>
    <row r="2" spans="1:14" ht="21" customHeight="1">
      <c r="A2" s="59"/>
      <c r="B2" s="60" t="s">
        <v>215</v>
      </c>
      <c r="C2" s="436"/>
      <c r="D2" s="436"/>
      <c r="E2" s="436"/>
      <c r="F2" s="61"/>
      <c r="G2" s="28"/>
      <c r="H2" s="62" t="s">
        <v>216</v>
      </c>
      <c r="I2" s="63"/>
      <c r="J2" s="63"/>
      <c r="K2" s="63"/>
      <c r="L2" s="63"/>
      <c r="M2" s="63"/>
      <c r="N2" s="64">
        <v>0</v>
      </c>
    </row>
    <row r="3" spans="1:14" ht="21" customHeight="1">
      <c r="A3" s="59"/>
      <c r="B3" s="60" t="s">
        <v>217</v>
      </c>
      <c r="C3" s="422"/>
      <c r="D3" s="422"/>
      <c r="E3" s="422"/>
      <c r="F3" s="422"/>
      <c r="G3" s="59"/>
      <c r="H3" s="437">
        <f>IF(I11&gt;1,"営業日４日前までに搬入をお願いします",IF(I10&gt;1,"営業日３日前午前中までに搬入をお願いします",IF(I9&gt;1,"営業日２日前までに搬入をお願いします","")))&amp;IF(C5&gt;1,"　◇申込書の印刷枚数はこのシートを含めて"&amp;COUNT(F19:F31)-COUNTIF(F19:F31,0)+1&amp;"枚です","")</f>
      </c>
      <c r="I3" s="438"/>
      <c r="J3" s="438"/>
      <c r="K3" s="438"/>
      <c r="L3" s="438"/>
      <c r="M3" s="439"/>
      <c r="N3" s="59"/>
    </row>
    <row r="4" spans="1:14" ht="21" customHeight="1">
      <c r="A4" s="59"/>
      <c r="B4" s="60" t="s">
        <v>218</v>
      </c>
      <c r="C4" s="422"/>
      <c r="D4" s="422"/>
      <c r="E4" s="422"/>
      <c r="F4" s="422"/>
      <c r="G4" s="59"/>
      <c r="H4" s="440"/>
      <c r="I4" s="441"/>
      <c r="J4" s="441"/>
      <c r="K4" s="441"/>
      <c r="L4" s="441"/>
      <c r="M4" s="442"/>
      <c r="N4" s="59"/>
    </row>
    <row r="5" spans="1:14" ht="21" customHeight="1">
      <c r="A5" s="59"/>
      <c r="B5" s="60" t="s">
        <v>219</v>
      </c>
      <c r="C5" s="443">
        <f>SUM(F19:F31)</f>
        <v>0</v>
      </c>
      <c r="D5" s="444"/>
      <c r="E5" s="65" t="s">
        <v>220</v>
      </c>
      <c r="F5" s="57"/>
      <c r="G5" s="28"/>
      <c r="M5" s="57"/>
      <c r="N5" s="64"/>
    </row>
    <row r="6" spans="1:14" ht="21" customHeight="1">
      <c r="A6" s="59"/>
      <c r="B6" s="60" t="s">
        <v>184</v>
      </c>
      <c r="C6" s="445"/>
      <c r="D6" s="446"/>
      <c r="E6" s="66"/>
      <c r="F6" s="67"/>
      <c r="G6" s="64"/>
      <c r="H6" s="58" t="s">
        <v>221</v>
      </c>
      <c r="M6" s="28"/>
      <c r="N6" s="64"/>
    </row>
    <row r="7" spans="1:13" ht="21" customHeight="1">
      <c r="A7" s="59"/>
      <c r="B7" s="68" t="s">
        <v>222</v>
      </c>
      <c r="C7" s="422"/>
      <c r="D7" s="422"/>
      <c r="E7" s="422"/>
      <c r="F7" s="422"/>
      <c r="G7" s="59"/>
      <c r="H7" s="69" t="s">
        <v>223</v>
      </c>
      <c r="I7" s="54"/>
      <c r="J7" s="54"/>
      <c r="K7" s="54"/>
      <c r="L7" s="57"/>
      <c r="M7" s="64"/>
    </row>
    <row r="8" spans="1:13" ht="21" customHeight="1">
      <c r="A8" s="59"/>
      <c r="B8" s="68" t="s">
        <v>224</v>
      </c>
      <c r="C8" s="422"/>
      <c r="D8" s="422"/>
      <c r="E8" s="422"/>
      <c r="F8" s="422"/>
      <c r="G8" s="59"/>
      <c r="H8" s="70" t="s">
        <v>225</v>
      </c>
      <c r="I8" s="71" t="s">
        <v>226</v>
      </c>
      <c r="K8" s="72"/>
      <c r="L8" s="28"/>
      <c r="M8" s="64"/>
    </row>
    <row r="9" spans="1:13" ht="21" customHeight="1">
      <c r="A9" s="59"/>
      <c r="B9" s="68" t="s">
        <v>227</v>
      </c>
      <c r="C9" s="423"/>
      <c r="D9" s="423"/>
      <c r="E9" s="60"/>
      <c r="F9" s="73"/>
      <c r="G9" s="59"/>
      <c r="H9" s="74" t="s">
        <v>228</v>
      </c>
      <c r="I9" s="75">
        <f>'枚数集計'!$M$67</f>
        <v>0</v>
      </c>
      <c r="K9" s="72"/>
      <c r="L9" s="28"/>
      <c r="M9" s="64"/>
    </row>
    <row r="10" spans="1:14" ht="21" customHeight="1">
      <c r="A10" s="59"/>
      <c r="B10" s="68" t="s">
        <v>229</v>
      </c>
      <c r="C10" s="422"/>
      <c r="D10" s="422"/>
      <c r="E10" s="422"/>
      <c r="F10" s="422"/>
      <c r="G10" s="64"/>
      <c r="H10" s="76" t="s">
        <v>230</v>
      </c>
      <c r="I10" s="77">
        <f>'枚数集計'!$N$67</f>
        <v>0</v>
      </c>
      <c r="K10" s="78"/>
      <c r="L10" s="28"/>
      <c r="M10" s="56"/>
      <c r="N10" s="28"/>
    </row>
    <row r="11" spans="1:14" ht="21" customHeight="1">
      <c r="A11" s="59"/>
      <c r="B11" s="60" t="s">
        <v>231</v>
      </c>
      <c r="C11" s="423"/>
      <c r="D11" s="423"/>
      <c r="E11" s="60" t="s">
        <v>232</v>
      </c>
      <c r="F11" s="79"/>
      <c r="G11" s="59"/>
      <c r="H11" s="43"/>
      <c r="I11" s="80">
        <f>'枚数集計'!$O$67</f>
        <v>0</v>
      </c>
      <c r="L11" s="81"/>
      <c r="M11" s="72"/>
      <c r="N11" s="82"/>
    </row>
    <row r="12" spans="1:14" ht="21" customHeight="1" thickBot="1">
      <c r="A12" s="59"/>
      <c r="B12" s="424" t="s">
        <v>233</v>
      </c>
      <c r="C12" s="427"/>
      <c r="D12" s="428"/>
      <c r="E12" s="428"/>
      <c r="F12" s="429"/>
      <c r="G12" s="59"/>
      <c r="H12" s="69" t="s">
        <v>234</v>
      </c>
      <c r="I12" s="83"/>
      <c r="J12" s="83"/>
      <c r="K12" s="83"/>
      <c r="L12" s="84"/>
      <c r="M12" s="72"/>
      <c r="N12" s="64"/>
    </row>
    <row r="13" spans="1:14" ht="21" customHeight="1">
      <c r="A13" s="59"/>
      <c r="B13" s="425"/>
      <c r="C13" s="430"/>
      <c r="D13" s="431"/>
      <c r="E13" s="431"/>
      <c r="F13" s="432"/>
      <c r="G13" s="59"/>
      <c r="H13" s="85"/>
      <c r="I13" s="86" t="s">
        <v>235</v>
      </c>
      <c r="J13" s="87" t="s">
        <v>236</v>
      </c>
      <c r="K13" s="87" t="s">
        <v>77</v>
      </c>
      <c r="L13" s="88" t="s">
        <v>237</v>
      </c>
      <c r="M13" s="72"/>
      <c r="N13" s="64"/>
    </row>
    <row r="14" spans="1:14" ht="21" customHeight="1">
      <c r="A14" s="59"/>
      <c r="B14" s="425"/>
      <c r="C14" s="430"/>
      <c r="D14" s="431"/>
      <c r="E14" s="431"/>
      <c r="F14" s="432"/>
      <c r="G14" s="59"/>
      <c r="H14" s="89" t="s">
        <v>238</v>
      </c>
      <c r="I14" s="90">
        <f>'枚数集計'!$D$25</f>
        <v>0</v>
      </c>
      <c r="J14" s="91">
        <f>'枚数集計'!T68</f>
        <v>0</v>
      </c>
      <c r="K14" s="91">
        <f>'枚数集計'!$W$67</f>
        <v>0</v>
      </c>
      <c r="L14" s="92">
        <f>SUM(I14+J14)</f>
        <v>0</v>
      </c>
      <c r="M14" s="72"/>
      <c r="N14" s="64"/>
    </row>
    <row r="15" spans="1:14" ht="21" customHeight="1" thickBot="1">
      <c r="A15" s="59"/>
      <c r="B15" s="426"/>
      <c r="C15" s="433"/>
      <c r="D15" s="434"/>
      <c r="E15" s="434"/>
      <c r="F15" s="435"/>
      <c r="G15" s="59"/>
      <c r="H15" s="93" t="s">
        <v>239</v>
      </c>
      <c r="I15" s="94">
        <f>'枚数集計'!$D$26</f>
        <v>0</v>
      </c>
      <c r="J15" s="95">
        <f>'枚数集計'!T68</f>
        <v>0</v>
      </c>
      <c r="K15" s="95">
        <f>'枚数集計'!$X$67</f>
        <v>0</v>
      </c>
      <c r="L15" s="96">
        <f>SUM(I15+J15)</f>
        <v>0</v>
      </c>
      <c r="M15" s="72"/>
      <c r="N15" s="64"/>
    </row>
    <row r="16" spans="1:14" ht="12.75">
      <c r="A16" s="59"/>
      <c r="B16" s="97"/>
      <c r="C16" s="98"/>
      <c r="D16" s="99"/>
      <c r="E16" s="99"/>
      <c r="F16" s="99"/>
      <c r="G16" s="72"/>
      <c r="H16" s="100" t="s">
        <v>240</v>
      </c>
      <c r="I16" s="57"/>
      <c r="J16" s="57"/>
      <c r="L16" s="101" t="s">
        <v>241</v>
      </c>
      <c r="M16" s="28"/>
      <c r="N16" s="64"/>
    </row>
    <row r="17" spans="1:14" ht="12.75">
      <c r="A17" s="59"/>
      <c r="B17" s="102" t="s">
        <v>242</v>
      </c>
      <c r="C17" s="103"/>
      <c r="D17" s="103"/>
      <c r="E17" s="103"/>
      <c r="F17" s="63"/>
      <c r="G17" s="104"/>
      <c r="H17" s="105"/>
      <c r="I17" s="106"/>
      <c r="J17" s="72"/>
      <c r="K17" s="28"/>
      <c r="L17" s="28"/>
      <c r="M17" s="28"/>
      <c r="N17" s="64"/>
    </row>
    <row r="18" spans="1:14" ht="12.75">
      <c r="A18" s="59"/>
      <c r="B18" s="416" t="s">
        <v>243</v>
      </c>
      <c r="C18" s="417"/>
      <c r="D18" s="418" t="s">
        <v>244</v>
      </c>
      <c r="E18" s="419"/>
      <c r="F18" s="107" t="s">
        <v>245</v>
      </c>
      <c r="G18" s="108"/>
      <c r="H18" s="105"/>
      <c r="J18" s="72"/>
      <c r="K18" s="28"/>
      <c r="L18" s="28"/>
      <c r="M18" s="28"/>
      <c r="N18" s="64"/>
    </row>
    <row r="19" spans="1:14" ht="12.75">
      <c r="A19" s="59"/>
      <c r="B19" s="406" t="s">
        <v>246</v>
      </c>
      <c r="C19" s="407"/>
      <c r="D19" s="420">
        <f>SUM('大竹市・島根県鹿足郡吉賀'!R12,'大竹市・島根県鹿足郡吉賀'!R21)</f>
        <v>8530</v>
      </c>
      <c r="E19" s="421"/>
      <c r="F19" s="109">
        <f>SUM('大竹市・島根県鹿足郡吉賀'!S12,'大竹市・島根県鹿足郡吉賀'!S21)</f>
        <v>0</v>
      </c>
      <c r="G19" s="110"/>
      <c r="H19" s="110"/>
      <c r="I19" s="106"/>
      <c r="J19" s="72"/>
      <c r="K19" s="28"/>
      <c r="L19" s="28"/>
      <c r="M19" s="28"/>
      <c r="N19" s="64"/>
    </row>
    <row r="20" spans="1:14" ht="12.75">
      <c r="A20" s="59"/>
      <c r="B20" s="406" t="s">
        <v>247</v>
      </c>
      <c r="C20" s="407"/>
      <c r="D20" s="408">
        <f>SUM('岩国市'!R32)</f>
        <v>35840</v>
      </c>
      <c r="E20" s="409"/>
      <c r="F20" s="109">
        <f>SUM('岩国市'!S32)</f>
        <v>0</v>
      </c>
      <c r="G20" s="110"/>
      <c r="H20" s="110"/>
      <c r="I20" s="106"/>
      <c r="J20" s="72"/>
      <c r="K20" s="28"/>
      <c r="L20" s="28"/>
      <c r="M20" s="28"/>
      <c r="N20" s="64"/>
    </row>
    <row r="21" spans="1:14" ht="12.75">
      <c r="A21" s="59"/>
      <c r="B21" s="406" t="s">
        <v>50</v>
      </c>
      <c r="C21" s="407"/>
      <c r="D21" s="408">
        <f>SUM('柳井市'!R19,'柳井市'!R31)</f>
        <v>16730</v>
      </c>
      <c r="E21" s="409"/>
      <c r="F21" s="109">
        <f>SUM('柳井市'!S19,'柳井市'!S31)</f>
        <v>0</v>
      </c>
      <c r="G21" s="110"/>
      <c r="H21" s="110"/>
      <c r="I21" s="106"/>
      <c r="J21" s="72"/>
      <c r="K21" s="28"/>
      <c r="L21" s="28"/>
      <c r="M21" s="28"/>
      <c r="N21" s="64"/>
    </row>
    <row r="22" spans="1:14" ht="12.75">
      <c r="A22" s="59"/>
      <c r="B22" s="414" t="s">
        <v>52</v>
      </c>
      <c r="C22" s="415"/>
      <c r="D22" s="408">
        <f>'大島郡'!$R$32</f>
        <v>4140</v>
      </c>
      <c r="E22" s="409"/>
      <c r="F22" s="109">
        <f>'大島郡'!S32</f>
        <v>0</v>
      </c>
      <c r="G22" s="110"/>
      <c r="H22" s="110"/>
      <c r="I22" s="106"/>
      <c r="J22" s="72"/>
      <c r="K22" s="28"/>
      <c r="L22" s="28"/>
      <c r="M22" s="28"/>
      <c r="N22" s="64"/>
    </row>
    <row r="23" spans="1:14" ht="12.75">
      <c r="A23" s="59"/>
      <c r="B23" s="406" t="s">
        <v>54</v>
      </c>
      <c r="C23" s="407"/>
      <c r="D23" s="408">
        <f>SUM('周南市'!R29)</f>
        <v>38220</v>
      </c>
      <c r="E23" s="409"/>
      <c r="F23" s="109">
        <f>SUM('周南市'!S29)</f>
        <v>0</v>
      </c>
      <c r="G23" s="110"/>
      <c r="H23" s="110"/>
      <c r="I23" s="106"/>
      <c r="J23" s="72"/>
      <c r="K23" s="28"/>
      <c r="L23" s="28"/>
      <c r="M23" s="28"/>
      <c r="N23" s="64"/>
    </row>
    <row r="24" spans="1:14" ht="12.75">
      <c r="A24" s="59"/>
      <c r="B24" s="406" t="s">
        <v>55</v>
      </c>
      <c r="C24" s="407"/>
      <c r="D24" s="408">
        <f>SUM('下松市・光市'!R16,'下松市・光市'!R30)</f>
        <v>27120</v>
      </c>
      <c r="E24" s="409"/>
      <c r="F24" s="109">
        <f>SUM('下松市・光市'!S16,'下松市・光市'!S30)</f>
        <v>0</v>
      </c>
      <c r="G24" s="110"/>
      <c r="H24" s="110"/>
      <c r="I24" s="106"/>
      <c r="J24" s="72"/>
      <c r="K24" s="28"/>
      <c r="L24" s="28"/>
      <c r="M24" s="28"/>
      <c r="N24" s="64"/>
    </row>
    <row r="25" spans="1:14" ht="12.75">
      <c r="A25" s="59"/>
      <c r="B25" s="406" t="s">
        <v>58</v>
      </c>
      <c r="C25" s="407"/>
      <c r="D25" s="408">
        <f>SUM('山口市'!R40)</f>
        <v>47620</v>
      </c>
      <c r="E25" s="409"/>
      <c r="F25" s="109">
        <f>SUM('山口市'!S40)</f>
        <v>0</v>
      </c>
      <c r="G25" s="110"/>
      <c r="H25" s="110"/>
      <c r="I25" s="106"/>
      <c r="J25" s="72"/>
      <c r="K25" s="28"/>
      <c r="L25" s="28"/>
      <c r="M25" s="28"/>
      <c r="N25" s="64"/>
    </row>
    <row r="26" spans="1:14" ht="12.75">
      <c r="A26" s="59"/>
      <c r="B26" s="406" t="s">
        <v>59</v>
      </c>
      <c r="C26" s="407"/>
      <c r="D26" s="408">
        <f>SUM('防府市'!R21)</f>
        <v>28570</v>
      </c>
      <c r="E26" s="409"/>
      <c r="F26" s="109">
        <f>SUM('防府市'!S21)</f>
        <v>0</v>
      </c>
      <c r="G26" s="110"/>
      <c r="H26" s="110"/>
      <c r="I26" s="106"/>
      <c r="J26" s="72"/>
      <c r="K26" s="28"/>
      <c r="L26" s="28"/>
      <c r="M26" s="28"/>
      <c r="N26" s="64"/>
    </row>
    <row r="27" spans="1:14" ht="12.75">
      <c r="A27" s="59"/>
      <c r="B27" s="406" t="s">
        <v>248</v>
      </c>
      <c r="C27" s="407"/>
      <c r="D27" s="408">
        <f>SUM('宇部市・山陽小野田市'!R26,'宇部市・山陽小野田市'!R38)</f>
        <v>53650</v>
      </c>
      <c r="E27" s="409"/>
      <c r="F27" s="109">
        <f>SUM('宇部市・山陽小野田市'!S26,'宇部市・山陽小野田市'!S38)</f>
        <v>0</v>
      </c>
      <c r="G27" s="110"/>
      <c r="H27" s="110"/>
      <c r="I27" s="106"/>
      <c r="J27" s="72"/>
      <c r="K27" s="28"/>
      <c r="L27" s="28"/>
      <c r="M27" s="28"/>
      <c r="N27" s="64"/>
    </row>
    <row r="28" spans="1:14" ht="12.75">
      <c r="A28" s="59"/>
      <c r="B28" s="406" t="s">
        <v>64</v>
      </c>
      <c r="C28" s="407"/>
      <c r="D28" s="408">
        <f>SUM('萩市'!R29)</f>
        <v>9940</v>
      </c>
      <c r="E28" s="409"/>
      <c r="F28" s="111">
        <f>SUM('萩市'!S29)</f>
        <v>0</v>
      </c>
      <c r="G28" s="110"/>
      <c r="H28" s="106"/>
      <c r="I28" s="106"/>
      <c r="J28" s="72"/>
      <c r="K28" s="28"/>
      <c r="L28" s="28"/>
      <c r="M28" s="28"/>
      <c r="N28" s="64"/>
    </row>
    <row r="29" spans="1:14" ht="12.75">
      <c r="A29" s="59"/>
      <c r="B29" s="406" t="s">
        <v>249</v>
      </c>
      <c r="C29" s="407"/>
      <c r="D29" s="408">
        <f>SUM('美祢市・長門市'!R26,'美祢市・長門市'!R41)</f>
        <v>11610</v>
      </c>
      <c r="E29" s="409"/>
      <c r="F29" s="111">
        <f>SUM('美祢市・長門市'!S26,'美祢市・長門市'!S41)</f>
        <v>0</v>
      </c>
      <c r="G29" s="110"/>
      <c r="J29" s="104"/>
      <c r="K29" s="28"/>
      <c r="L29" s="28"/>
      <c r="M29" s="28"/>
      <c r="N29" s="64"/>
    </row>
    <row r="30" spans="1:14" ht="12.75">
      <c r="A30" s="59"/>
      <c r="B30" s="406" t="s">
        <v>250</v>
      </c>
      <c r="C30" s="407"/>
      <c r="D30" s="408">
        <f>SUM('下関市Ⅰ'!R38)</f>
        <v>50770</v>
      </c>
      <c r="E30" s="409"/>
      <c r="F30" s="111">
        <f>SUM('下関市Ⅰ'!S38)</f>
        <v>0</v>
      </c>
      <c r="G30" s="110"/>
      <c r="K30" s="28"/>
      <c r="L30" s="28"/>
      <c r="M30" s="28"/>
      <c r="N30" s="64"/>
    </row>
    <row r="31" spans="1:14" ht="12.75">
      <c r="A31" s="59"/>
      <c r="B31" s="410" t="s">
        <v>70</v>
      </c>
      <c r="C31" s="411"/>
      <c r="D31" s="412">
        <f>SUM('下関市Ⅱ'!R21)</f>
        <v>7710</v>
      </c>
      <c r="E31" s="413"/>
      <c r="F31" s="112">
        <f>SUM('下関市Ⅱ'!S21)</f>
        <v>0</v>
      </c>
      <c r="G31" s="106"/>
      <c r="K31" s="63"/>
      <c r="L31" s="63"/>
      <c r="M31" s="63"/>
      <c r="N31" s="64"/>
    </row>
    <row r="32" spans="1:14" ht="12.75">
      <c r="A32" s="59"/>
      <c r="B32" s="54"/>
      <c r="C32" s="54"/>
      <c r="D32" s="54"/>
      <c r="E32" s="113"/>
      <c r="N32" s="114"/>
    </row>
  </sheetData>
  <sheetProtection password="C4C3" sheet="1"/>
  <mergeCells count="41">
    <mergeCell ref="C2:E2"/>
    <mergeCell ref="C3:F3"/>
    <mergeCell ref="H3:M4"/>
    <mergeCell ref="C4:F4"/>
    <mergeCell ref="C5:D5"/>
    <mergeCell ref="C6:D6"/>
    <mergeCell ref="C7:F7"/>
    <mergeCell ref="C8:F8"/>
    <mergeCell ref="C9:D9"/>
    <mergeCell ref="C10:F10"/>
    <mergeCell ref="C11:D11"/>
    <mergeCell ref="B12:B15"/>
    <mergeCell ref="C12:F15"/>
    <mergeCell ref="B18:C18"/>
    <mergeCell ref="D18:E18"/>
    <mergeCell ref="B19:C19"/>
    <mergeCell ref="D19:E19"/>
    <mergeCell ref="B20:C20"/>
    <mergeCell ref="D20:E20"/>
    <mergeCell ref="B21:C21"/>
    <mergeCell ref="D21:E21"/>
    <mergeCell ref="B22:C22"/>
    <mergeCell ref="D22:E22"/>
    <mergeCell ref="B23:C23"/>
    <mergeCell ref="D23:E23"/>
    <mergeCell ref="B24:C24"/>
    <mergeCell ref="D24:E24"/>
    <mergeCell ref="B25:C25"/>
    <mergeCell ref="D25:E25"/>
    <mergeCell ref="B26:C26"/>
    <mergeCell ref="D26:E26"/>
    <mergeCell ref="B30:C30"/>
    <mergeCell ref="D30:E30"/>
    <mergeCell ref="B31:C31"/>
    <mergeCell ref="D31:E31"/>
    <mergeCell ref="B27:C27"/>
    <mergeCell ref="D27:E27"/>
    <mergeCell ref="B28:C28"/>
    <mergeCell ref="D28:E28"/>
    <mergeCell ref="B29:C29"/>
    <mergeCell ref="D29:E29"/>
  </mergeCells>
  <hyperlinks>
    <hyperlink ref="B20:C20" location="岩国市!A1" display="岩国市"/>
    <hyperlink ref="B21:C21" location="柳井市!A1" display="柳井市"/>
    <hyperlink ref="B23:C23" location="周南市!A1" display="周南市"/>
    <hyperlink ref="B24:C24" location="下松市・光市!A1" display="下松市・光市"/>
    <hyperlink ref="B25:C25" location="山口市!A1" display="山口市"/>
    <hyperlink ref="B26:C26" location="防府市!A1" display="防府市"/>
    <hyperlink ref="B27:C27" location="宇部市・山陽小野田市!A1" display="宇部・山陽小野田市"/>
    <hyperlink ref="B31:C31" location="下関市Ⅱ!A1" display="下関市Ⅱ"/>
    <hyperlink ref="B28:C29" location="呉市!A1" display="呉市"/>
    <hyperlink ref="B19:C19" location="大竹市・島根県鹿足郡吉賀!A1" display="大竹市・島根県鹿足郡吉賀"/>
    <hyperlink ref="B22:C22" location="大島郡!A1" display="大島郡"/>
    <hyperlink ref="B28:C28" location="萩市!A1" display="萩市"/>
    <hyperlink ref="B29:C29" location="美祢市・長門市!A1" display="美祢・長門市"/>
    <hyperlink ref="B30:C30" location="下関市Ⅰ!A1" display="下関市Ⅰ"/>
  </hyperlinks>
  <printOptions/>
  <pageMargins left="0.03937007874015748" right="0.03937007874015748" top="0.7480314960629921" bottom="0.7480314960629921" header="0.31496062992125984" footer="0.31496062992125984"/>
  <pageSetup fitToHeight="1" fitToWidth="1" horizontalDpi="600" verticalDpi="600" orientation="landscape" paperSize="9" scale="95" r:id="rId3"/>
  <legacyDrawing r:id="rId2"/>
</worksheet>
</file>

<file path=xl/worksheets/sheet6.xml><?xml version="1.0" encoding="utf-8"?>
<worksheet xmlns="http://schemas.openxmlformats.org/spreadsheetml/2006/main" xmlns:r="http://schemas.openxmlformats.org/officeDocument/2006/relationships">
  <sheetPr codeName="Sheet3">
    <pageSetUpPr fitToPage="1"/>
  </sheetPr>
  <dimension ref="A1:Q30"/>
  <sheetViews>
    <sheetView showGridLines="0" showZeros="0" zoomScalePageLayoutView="0" workbookViewId="0" topLeftCell="A1">
      <selection activeCell="A1" sqref="A1"/>
    </sheetView>
  </sheetViews>
  <sheetFormatPr defaultColWidth="9.140625" defaultRowHeight="15"/>
  <cols>
    <col min="1" max="1" width="12.7109375" style="464" customWidth="1"/>
    <col min="2" max="15" width="9.421875" style="464" customWidth="1"/>
    <col min="16" max="17" width="8.140625" style="464" hidden="1" customWidth="1"/>
    <col min="18" max="16384" width="8.8515625" style="464" customWidth="1"/>
  </cols>
  <sheetData>
    <row r="1" ht="15.75">
      <c r="A1" s="115" t="s">
        <v>251</v>
      </c>
    </row>
    <row r="3" spans="1:15" ht="12.75">
      <c r="A3" s="464" t="s">
        <v>252</v>
      </c>
      <c r="B3" s="116" t="s">
        <v>253</v>
      </c>
      <c r="O3" s="503" t="str">
        <f>YEAR('最初に入力'!N1)&amp;"年"&amp;MONTH('最初に入力'!N1)&amp;"月改定"</f>
        <v>2023年3月改定</v>
      </c>
    </row>
    <row r="4" spans="1:17" s="121" customFormat="1" ht="18" customHeight="1">
      <c r="A4" s="117"/>
      <c r="B4" s="118" t="s">
        <v>254</v>
      </c>
      <c r="C4" s="119"/>
      <c r="D4" s="118" t="s">
        <v>255</v>
      </c>
      <c r="E4" s="119"/>
      <c r="F4" s="118" t="s">
        <v>256</v>
      </c>
      <c r="G4" s="119"/>
      <c r="H4" s="118" t="s">
        <v>257</v>
      </c>
      <c r="I4" s="120"/>
      <c r="J4" s="118" t="s">
        <v>258</v>
      </c>
      <c r="K4" s="119"/>
      <c r="L4" s="118"/>
      <c r="M4" s="119"/>
      <c r="N4" s="118"/>
      <c r="O4" s="119"/>
      <c r="P4" s="118"/>
      <c r="Q4" s="119"/>
    </row>
    <row r="5" spans="1:17" s="121" customFormat="1" ht="18" customHeight="1">
      <c r="A5" s="122" t="s">
        <v>185</v>
      </c>
      <c r="B5" s="123" t="s">
        <v>244</v>
      </c>
      <c r="C5" s="124" t="s">
        <v>245</v>
      </c>
      <c r="D5" s="123" t="s">
        <v>244</v>
      </c>
      <c r="E5" s="124" t="s">
        <v>245</v>
      </c>
      <c r="F5" s="125" t="s">
        <v>244</v>
      </c>
      <c r="G5" s="124" t="s">
        <v>245</v>
      </c>
      <c r="H5" s="125" t="s">
        <v>244</v>
      </c>
      <c r="I5" s="124" t="s">
        <v>245</v>
      </c>
      <c r="J5" s="125" t="s">
        <v>244</v>
      </c>
      <c r="K5" s="124" t="s">
        <v>245</v>
      </c>
      <c r="L5" s="125" t="s">
        <v>244</v>
      </c>
      <c r="M5" s="124" t="s">
        <v>245</v>
      </c>
      <c r="N5" s="125" t="s">
        <v>244</v>
      </c>
      <c r="O5" s="124" t="s">
        <v>245</v>
      </c>
      <c r="P5" s="123" t="s">
        <v>244</v>
      </c>
      <c r="Q5" s="126" t="s">
        <v>245</v>
      </c>
    </row>
    <row r="6" spans="1:17" s="121" customFormat="1" ht="18" customHeight="1">
      <c r="A6" s="127" t="s">
        <v>49</v>
      </c>
      <c r="B6" s="128">
        <f aca="true" t="shared" si="0" ref="B6:C20">SUM(D6,F6,H6,J6,L6,N6,P6)</f>
        <v>35840</v>
      </c>
      <c r="C6" s="129">
        <f t="shared" si="0"/>
        <v>0</v>
      </c>
      <c r="D6" s="130">
        <f>'岩国市'!C31</f>
        <v>27320</v>
      </c>
      <c r="E6" s="131">
        <f>'岩国市'!D31</f>
        <v>0</v>
      </c>
      <c r="F6" s="132">
        <f>'岩国市'!F31</f>
        <v>0</v>
      </c>
      <c r="G6" s="131">
        <f>'岩国市'!G31</f>
        <v>0</v>
      </c>
      <c r="H6" s="132">
        <f>'岩国市'!I31</f>
        <v>8520</v>
      </c>
      <c r="I6" s="131">
        <f>'岩国市'!J31</f>
        <v>0</v>
      </c>
      <c r="J6" s="132">
        <f>'岩国市'!L31</f>
        <v>0</v>
      </c>
      <c r="K6" s="131">
        <f>'岩国市'!M31</f>
        <v>0</v>
      </c>
      <c r="L6" s="132">
        <f>'岩国市'!O31</f>
        <v>0</v>
      </c>
      <c r="M6" s="131">
        <f>'岩国市'!P31</f>
        <v>0</v>
      </c>
      <c r="N6" s="132">
        <f>'岩国市'!R31</f>
        <v>0</v>
      </c>
      <c r="O6" s="133">
        <f>'岩国市'!S31</f>
        <v>0</v>
      </c>
      <c r="P6" s="134"/>
      <c r="Q6" s="135"/>
    </row>
    <row r="7" spans="1:17" s="121" customFormat="1" ht="18" customHeight="1">
      <c r="A7" s="136" t="s">
        <v>50</v>
      </c>
      <c r="B7" s="137">
        <f t="shared" si="0"/>
        <v>8620</v>
      </c>
      <c r="C7" s="138">
        <f t="shared" si="0"/>
        <v>0</v>
      </c>
      <c r="D7" s="137">
        <f>'柳井市'!C18</f>
        <v>4930</v>
      </c>
      <c r="E7" s="139">
        <f>'柳井市'!D18</f>
        <v>0</v>
      </c>
      <c r="F7" s="137">
        <f>'柳井市'!F18</f>
        <v>10</v>
      </c>
      <c r="G7" s="139">
        <f>'柳井市'!G18</f>
        <v>0</v>
      </c>
      <c r="H7" s="137">
        <f>'柳井市'!I18</f>
        <v>3680</v>
      </c>
      <c r="I7" s="139">
        <f>'柳井市'!J18</f>
        <v>0</v>
      </c>
      <c r="J7" s="137">
        <f>'柳井市'!L18</f>
        <v>0</v>
      </c>
      <c r="K7" s="139">
        <f>'柳井市'!M18</f>
        <v>0</v>
      </c>
      <c r="L7" s="137">
        <f>'柳井市'!O18</f>
        <v>0</v>
      </c>
      <c r="M7" s="139">
        <f>'柳井市'!P18</f>
        <v>0</v>
      </c>
      <c r="N7" s="137">
        <f>'柳井市'!R18</f>
        <v>0</v>
      </c>
      <c r="O7" s="140">
        <f>'柳井市'!S18</f>
        <v>0</v>
      </c>
      <c r="P7" s="141"/>
      <c r="Q7" s="142"/>
    </row>
    <row r="8" spans="1:17" s="121" customFormat="1" ht="18" customHeight="1">
      <c r="A8" s="136" t="s">
        <v>51</v>
      </c>
      <c r="B8" s="137">
        <f t="shared" si="0"/>
        <v>8110</v>
      </c>
      <c r="C8" s="139">
        <f t="shared" si="0"/>
        <v>0</v>
      </c>
      <c r="D8" s="137">
        <f>'柳井市'!C30</f>
        <v>2740</v>
      </c>
      <c r="E8" s="139">
        <f>'柳井市'!D30</f>
        <v>0</v>
      </c>
      <c r="F8" s="137">
        <f>'柳井市'!F30</f>
        <v>4350</v>
      </c>
      <c r="G8" s="139">
        <f>'柳井市'!G30</f>
        <v>0</v>
      </c>
      <c r="H8" s="143">
        <f>'柳井市'!I30</f>
        <v>1020</v>
      </c>
      <c r="I8" s="139">
        <f>'柳井市'!J30</f>
        <v>0</v>
      </c>
      <c r="J8" s="137">
        <f>'柳井市'!L30</f>
        <v>0</v>
      </c>
      <c r="K8" s="139">
        <f>'柳井市'!M30</f>
        <v>0</v>
      </c>
      <c r="L8" s="137">
        <f>'柳井市'!O30</f>
        <v>0</v>
      </c>
      <c r="M8" s="139">
        <f>'柳井市'!P30</f>
        <v>0</v>
      </c>
      <c r="N8" s="137">
        <f>'柳井市'!R30</f>
        <v>0</v>
      </c>
      <c r="O8" s="140">
        <f>'柳井市'!S30</f>
        <v>0</v>
      </c>
      <c r="P8" s="141"/>
      <c r="Q8" s="142"/>
    </row>
    <row r="9" spans="1:17" s="121" customFormat="1" ht="18" customHeight="1">
      <c r="A9" s="136" t="s">
        <v>52</v>
      </c>
      <c r="B9" s="137">
        <f t="shared" si="0"/>
        <v>4140</v>
      </c>
      <c r="C9" s="139">
        <f t="shared" si="0"/>
        <v>0</v>
      </c>
      <c r="D9" s="137">
        <f>'大島郡'!$C$31</f>
        <v>3360</v>
      </c>
      <c r="E9" s="139">
        <f>'大島郡'!D31</f>
        <v>0</v>
      </c>
      <c r="F9" s="137">
        <f>'大島郡'!$F$31</f>
        <v>350</v>
      </c>
      <c r="G9" s="139">
        <f>'大島郡'!$G$31</f>
        <v>0</v>
      </c>
      <c r="H9" s="137">
        <f>'大島郡'!I31</f>
        <v>410</v>
      </c>
      <c r="I9" s="139">
        <f>'大島郡'!$J$31</f>
        <v>0</v>
      </c>
      <c r="J9" s="137">
        <f>'大島郡'!$L$31</f>
        <v>20</v>
      </c>
      <c r="K9" s="139">
        <f>'大島郡'!$M$31</f>
        <v>0</v>
      </c>
      <c r="L9" s="137">
        <f>'大島郡'!$O$31</f>
        <v>0</v>
      </c>
      <c r="M9" s="139">
        <f>'大島郡'!$P$31</f>
        <v>0</v>
      </c>
      <c r="N9" s="137"/>
      <c r="O9" s="140">
        <f>'大島郡'!$S$31</f>
        <v>0</v>
      </c>
      <c r="P9" s="141"/>
      <c r="Q9" s="142"/>
    </row>
    <row r="10" spans="1:17" s="121" customFormat="1" ht="18" customHeight="1">
      <c r="A10" s="136" t="s">
        <v>54</v>
      </c>
      <c r="B10" s="144">
        <f t="shared" si="0"/>
        <v>38220</v>
      </c>
      <c r="C10" s="138">
        <f t="shared" si="0"/>
        <v>0</v>
      </c>
      <c r="D10" s="132">
        <f>'周南市'!C28</f>
        <v>0</v>
      </c>
      <c r="E10" s="145">
        <f>'周南市'!D28</f>
        <v>0</v>
      </c>
      <c r="F10" s="137">
        <f>'周南市'!F28</f>
        <v>20520</v>
      </c>
      <c r="G10" s="145">
        <f>'周南市'!G28</f>
        <v>0</v>
      </c>
      <c r="H10" s="137">
        <f>'周南市'!I28</f>
        <v>12870</v>
      </c>
      <c r="I10" s="145">
        <f>'周南市'!J28</f>
        <v>0</v>
      </c>
      <c r="J10" s="137">
        <f>'周南市'!L28</f>
        <v>4830</v>
      </c>
      <c r="K10" s="145">
        <f>'周南市'!M28</f>
        <v>0</v>
      </c>
      <c r="L10" s="137">
        <f>'周南市'!O28</f>
        <v>0</v>
      </c>
      <c r="M10" s="145">
        <f>'周南市'!P28</f>
        <v>0</v>
      </c>
      <c r="N10" s="137">
        <f>'周南市'!R28</f>
        <v>0</v>
      </c>
      <c r="O10" s="140">
        <f>'周南市'!S28</f>
        <v>0</v>
      </c>
      <c r="P10" s="141"/>
      <c r="Q10" s="142"/>
    </row>
    <row r="11" spans="1:17" s="121" customFormat="1" ht="18" customHeight="1">
      <c r="A11" s="136" t="s">
        <v>56</v>
      </c>
      <c r="B11" s="137">
        <f t="shared" si="0"/>
        <v>13800</v>
      </c>
      <c r="C11" s="138">
        <f t="shared" si="0"/>
        <v>0</v>
      </c>
      <c r="D11" s="137">
        <f>'下松市・光市'!C15</f>
        <v>0</v>
      </c>
      <c r="E11" s="145">
        <f>'下松市・光市'!D15</f>
        <v>0</v>
      </c>
      <c r="F11" s="137">
        <f>'下松市・光市'!F15</f>
        <v>5720</v>
      </c>
      <c r="G11" s="145">
        <f>'下松市・光市'!G15</f>
        <v>0</v>
      </c>
      <c r="H11" s="137">
        <f>'下松市・光市'!I15</f>
        <v>6710</v>
      </c>
      <c r="I11" s="145">
        <f>'下松市・光市'!J15</f>
        <v>0</v>
      </c>
      <c r="J11" s="137">
        <f>'下松市・光市'!L15</f>
        <v>1370</v>
      </c>
      <c r="K11" s="145">
        <f>'下松市・光市'!M15</f>
        <v>0</v>
      </c>
      <c r="L11" s="137">
        <f>'下松市・光市'!O15</f>
        <v>0</v>
      </c>
      <c r="M11" s="145">
        <f>'下松市・光市'!P15</f>
        <v>0</v>
      </c>
      <c r="N11" s="137">
        <f>'下松市・光市'!R15</f>
        <v>0</v>
      </c>
      <c r="O11" s="140">
        <f>'下松市・光市'!S15</f>
        <v>0</v>
      </c>
      <c r="P11" s="141"/>
      <c r="Q11" s="142"/>
    </row>
    <row r="12" spans="1:17" s="121" customFormat="1" ht="18" customHeight="1">
      <c r="A12" s="136" t="s">
        <v>57</v>
      </c>
      <c r="B12" s="144">
        <f t="shared" si="0"/>
        <v>13320</v>
      </c>
      <c r="C12" s="138">
        <f t="shared" si="0"/>
        <v>0</v>
      </c>
      <c r="D12" s="137">
        <f>'下松市・光市'!C29</f>
        <v>2530</v>
      </c>
      <c r="E12" s="145">
        <f>'下松市・光市'!D29</f>
        <v>0</v>
      </c>
      <c r="F12" s="137">
        <f>'下松市・光市'!F29</f>
        <v>3750</v>
      </c>
      <c r="G12" s="145">
        <f>'下松市・光市'!G29</f>
        <v>0</v>
      </c>
      <c r="H12" s="137">
        <f>'下松市・光市'!I29</f>
        <v>4110</v>
      </c>
      <c r="I12" s="145">
        <f>'下松市・光市'!J29</f>
        <v>0</v>
      </c>
      <c r="J12" s="137">
        <f>'下松市・光市'!L29</f>
        <v>2930</v>
      </c>
      <c r="K12" s="145">
        <f>'下松市・光市'!M29</f>
        <v>0</v>
      </c>
      <c r="L12" s="137">
        <f>'下松市・光市'!O29</f>
        <v>0</v>
      </c>
      <c r="M12" s="145">
        <f>'下松市・光市'!P29</f>
        <v>0</v>
      </c>
      <c r="N12" s="137">
        <f>'下松市・光市'!R29</f>
        <v>0</v>
      </c>
      <c r="O12" s="140">
        <f>'下松市・光市'!S29</f>
        <v>0</v>
      </c>
      <c r="P12" s="141"/>
      <c r="Q12" s="142"/>
    </row>
    <row r="13" spans="1:17" s="121" customFormat="1" ht="18" customHeight="1">
      <c r="A13" s="136" t="s">
        <v>58</v>
      </c>
      <c r="B13" s="137">
        <f t="shared" si="0"/>
        <v>47620</v>
      </c>
      <c r="C13" s="138">
        <f t="shared" si="0"/>
        <v>0</v>
      </c>
      <c r="D13" s="137">
        <f>'山口市'!C39</f>
        <v>800</v>
      </c>
      <c r="E13" s="145">
        <f>'山口市'!D39</f>
        <v>0</v>
      </c>
      <c r="F13" s="137">
        <f>'山口市'!F39</f>
        <v>17450</v>
      </c>
      <c r="G13" s="145">
        <f>'山口市'!G39</f>
        <v>0</v>
      </c>
      <c r="H13" s="137">
        <f>'山口市'!I39</f>
        <v>16040</v>
      </c>
      <c r="I13" s="145">
        <f>'山口市'!J39</f>
        <v>0</v>
      </c>
      <c r="J13" s="137">
        <f>'山口市'!L39</f>
        <v>13330</v>
      </c>
      <c r="K13" s="145">
        <f>'山口市'!M39</f>
        <v>0</v>
      </c>
      <c r="L13" s="137">
        <f>'山口市'!O39</f>
        <v>0</v>
      </c>
      <c r="M13" s="145">
        <f>'山口市'!P39</f>
        <v>0</v>
      </c>
      <c r="N13" s="137">
        <f>'山口市'!R39</f>
        <v>0</v>
      </c>
      <c r="O13" s="140">
        <f>'山口市'!S39</f>
        <v>0</v>
      </c>
      <c r="P13" s="141"/>
      <c r="Q13" s="142"/>
    </row>
    <row r="14" spans="1:17" s="121" customFormat="1" ht="18" customHeight="1">
      <c r="A14" s="136" t="s">
        <v>59</v>
      </c>
      <c r="B14" s="137">
        <f t="shared" si="0"/>
        <v>28570</v>
      </c>
      <c r="C14" s="138">
        <f t="shared" si="0"/>
        <v>0</v>
      </c>
      <c r="D14" s="137">
        <f>'防府市'!C20</f>
        <v>0</v>
      </c>
      <c r="E14" s="145">
        <f>'防府市'!D20</f>
        <v>0</v>
      </c>
      <c r="F14" s="137">
        <f>'防府市'!F20</f>
        <v>12260</v>
      </c>
      <c r="G14" s="145">
        <f>'防府市'!G20</f>
        <v>0</v>
      </c>
      <c r="H14" s="137">
        <f>'防府市'!I20</f>
        <v>10900</v>
      </c>
      <c r="I14" s="145">
        <f>'防府市'!J20</f>
        <v>0</v>
      </c>
      <c r="J14" s="137">
        <f>'防府市'!L20</f>
        <v>5410</v>
      </c>
      <c r="K14" s="145">
        <f>'防府市'!M20</f>
        <v>0</v>
      </c>
      <c r="L14" s="137">
        <f>'防府市'!O20</f>
        <v>0</v>
      </c>
      <c r="M14" s="145">
        <f>'防府市'!P20</f>
        <v>0</v>
      </c>
      <c r="N14" s="137">
        <f>'防府市'!R20</f>
        <v>0</v>
      </c>
      <c r="O14" s="140">
        <f>'防府市'!S20</f>
        <v>0</v>
      </c>
      <c r="P14" s="141"/>
      <c r="Q14" s="142"/>
    </row>
    <row r="15" spans="1:17" s="121" customFormat="1" ht="18" customHeight="1">
      <c r="A15" s="136" t="s">
        <v>62</v>
      </c>
      <c r="B15" s="137">
        <f t="shared" si="0"/>
        <v>39310</v>
      </c>
      <c r="C15" s="138">
        <f t="shared" si="0"/>
        <v>0</v>
      </c>
      <c r="D15" s="137">
        <f>'宇部市・山陽小野田市'!C25</f>
        <v>0</v>
      </c>
      <c r="E15" s="145">
        <f>'宇部市・山陽小野田市'!D25</f>
        <v>0</v>
      </c>
      <c r="F15" s="137">
        <f>'宇部市・山陽小野田市'!F25</f>
        <v>13180</v>
      </c>
      <c r="G15" s="145">
        <f>'宇部市・山陽小野田市'!G25</f>
        <v>0</v>
      </c>
      <c r="H15" s="137">
        <f>'宇部市・山陽小野田市'!I25</f>
        <v>17780</v>
      </c>
      <c r="I15" s="145">
        <f>'宇部市・山陽小野田市'!J25</f>
        <v>0</v>
      </c>
      <c r="J15" s="137">
        <f>'宇部市・山陽小野田市'!L25</f>
        <v>8350</v>
      </c>
      <c r="K15" s="145">
        <f>'宇部市・山陽小野田市'!M25</f>
        <v>0</v>
      </c>
      <c r="L15" s="137">
        <f>'宇部市・山陽小野田市'!O25</f>
        <v>0</v>
      </c>
      <c r="M15" s="145">
        <f>'宇部市・山陽小野田市'!P25</f>
        <v>0</v>
      </c>
      <c r="N15" s="137">
        <f>'宇部市・山陽小野田市'!R25</f>
        <v>0</v>
      </c>
      <c r="O15" s="140">
        <f>'宇部市・山陽小野田市'!S25</f>
        <v>0</v>
      </c>
      <c r="P15" s="141"/>
      <c r="Q15" s="142"/>
    </row>
    <row r="16" spans="1:17" s="121" customFormat="1" ht="18" customHeight="1">
      <c r="A16" s="136" t="s">
        <v>259</v>
      </c>
      <c r="B16" s="137">
        <f t="shared" si="0"/>
        <v>14340</v>
      </c>
      <c r="C16" s="138">
        <f t="shared" si="0"/>
        <v>0</v>
      </c>
      <c r="D16" s="137">
        <f>'宇部市・山陽小野田市'!C37</f>
        <v>0</v>
      </c>
      <c r="E16" s="145">
        <f>'宇部市・山陽小野田市'!D37</f>
        <v>0</v>
      </c>
      <c r="F16" s="137">
        <f>'宇部市・山陽小野田市'!F37</f>
        <v>2330</v>
      </c>
      <c r="G16" s="145">
        <f>'宇部市・山陽小野田市'!G37</f>
        <v>0</v>
      </c>
      <c r="H16" s="137">
        <f>'宇部市・山陽小野田市'!I37</f>
        <v>9660</v>
      </c>
      <c r="I16" s="145">
        <f>'宇部市・山陽小野田市'!J37</f>
        <v>0</v>
      </c>
      <c r="J16" s="137">
        <f>'宇部市・山陽小野田市'!L37</f>
        <v>2350</v>
      </c>
      <c r="K16" s="145">
        <f>'宇部市・山陽小野田市'!M37</f>
        <v>0</v>
      </c>
      <c r="L16" s="137">
        <f>'宇部市・山陽小野田市'!O37</f>
        <v>0</v>
      </c>
      <c r="M16" s="145">
        <f>'宇部市・山陽小野田市'!P37</f>
        <v>0</v>
      </c>
      <c r="N16" s="137">
        <f>'宇部市・山陽小野田市'!R37</f>
        <v>0</v>
      </c>
      <c r="O16" s="140">
        <f>'宇部市・山陽小野田市'!S37</f>
        <v>0</v>
      </c>
      <c r="P16" s="141"/>
      <c r="Q16" s="142"/>
    </row>
    <row r="17" spans="1:17" s="121" customFormat="1" ht="18" customHeight="1">
      <c r="A17" s="136" t="s">
        <v>64</v>
      </c>
      <c r="B17" s="137">
        <f t="shared" si="0"/>
        <v>9940</v>
      </c>
      <c r="C17" s="138">
        <f t="shared" si="0"/>
        <v>0</v>
      </c>
      <c r="D17" s="137">
        <f>'萩市'!C28</f>
        <v>0</v>
      </c>
      <c r="E17" s="145">
        <f>'萩市'!D28</f>
        <v>0</v>
      </c>
      <c r="F17" s="137">
        <f>'萩市'!F28</f>
        <v>4020</v>
      </c>
      <c r="G17" s="145">
        <f>'萩市'!G28</f>
        <v>0</v>
      </c>
      <c r="H17" s="137">
        <f>'萩市'!I28</f>
        <v>4200</v>
      </c>
      <c r="I17" s="145">
        <f>'萩市'!J28</f>
        <v>0</v>
      </c>
      <c r="J17" s="137">
        <f>'萩市'!L28</f>
        <v>1720</v>
      </c>
      <c r="K17" s="145">
        <f>'萩市'!M28</f>
        <v>0</v>
      </c>
      <c r="L17" s="137">
        <f>'萩市'!O28</f>
        <v>0</v>
      </c>
      <c r="M17" s="145">
        <f>'萩市'!P28</f>
        <v>0</v>
      </c>
      <c r="N17" s="137">
        <f>'萩市'!R28</f>
        <v>0</v>
      </c>
      <c r="O17" s="140">
        <f>'萩市'!S28</f>
        <v>0</v>
      </c>
      <c r="P17" s="141"/>
      <c r="Q17" s="142"/>
    </row>
    <row r="18" spans="1:17" s="121" customFormat="1" ht="18" customHeight="1">
      <c r="A18" s="136" t="s">
        <v>66</v>
      </c>
      <c r="B18" s="137">
        <f t="shared" si="0"/>
        <v>4220</v>
      </c>
      <c r="C18" s="138">
        <f t="shared" si="0"/>
        <v>0</v>
      </c>
      <c r="D18" s="137">
        <f>'美祢市・長門市'!C25</f>
        <v>0</v>
      </c>
      <c r="E18" s="145">
        <f>'美祢市・長門市'!D25</f>
        <v>0</v>
      </c>
      <c r="F18" s="137">
        <f>'美祢市・長門市'!F25</f>
        <v>1270</v>
      </c>
      <c r="G18" s="145">
        <f>'美祢市・長門市'!G25</f>
        <v>0</v>
      </c>
      <c r="H18" s="137">
        <f>'美祢市・長門市'!I25</f>
        <v>1930</v>
      </c>
      <c r="I18" s="145">
        <f>'美祢市・長門市'!J25</f>
        <v>0</v>
      </c>
      <c r="J18" s="137">
        <f>'美祢市・長門市'!L25</f>
        <v>1020</v>
      </c>
      <c r="K18" s="145">
        <f>'美祢市・長門市'!M25</f>
        <v>0</v>
      </c>
      <c r="L18" s="137">
        <f>'美祢市・長門市'!O25</f>
        <v>0</v>
      </c>
      <c r="M18" s="145">
        <f>'美祢市・長門市'!P25</f>
        <v>0</v>
      </c>
      <c r="N18" s="137">
        <f>'美祢市・長門市'!R25</f>
        <v>0</v>
      </c>
      <c r="O18" s="140">
        <f>'美祢市・長門市'!S25</f>
        <v>0</v>
      </c>
      <c r="P18" s="141"/>
      <c r="Q18" s="142"/>
    </row>
    <row r="19" spans="1:17" s="121" customFormat="1" ht="18" customHeight="1">
      <c r="A19" s="136" t="s">
        <v>260</v>
      </c>
      <c r="B19" s="137">
        <f t="shared" si="0"/>
        <v>7390</v>
      </c>
      <c r="C19" s="138">
        <f t="shared" si="0"/>
        <v>0</v>
      </c>
      <c r="D19" s="137">
        <f>'美祢市・長門市'!C40</f>
        <v>0</v>
      </c>
      <c r="E19" s="145">
        <f>'美祢市・長門市'!D40</f>
        <v>0</v>
      </c>
      <c r="F19" s="137">
        <f>'美祢市・長門市'!F40</f>
        <v>2900</v>
      </c>
      <c r="G19" s="145">
        <f>'美祢市・長門市'!G40</f>
        <v>0</v>
      </c>
      <c r="H19" s="137">
        <f>'美祢市・長門市'!I40</f>
        <v>970</v>
      </c>
      <c r="I19" s="145">
        <f>'美祢市・長門市'!J40</f>
        <v>0</v>
      </c>
      <c r="J19" s="137">
        <f>'美祢市・長門市'!L40</f>
        <v>3520</v>
      </c>
      <c r="K19" s="145">
        <f>'美祢市・長門市'!M40</f>
        <v>0</v>
      </c>
      <c r="L19" s="137">
        <f>'美祢市・長門市'!O40</f>
        <v>0</v>
      </c>
      <c r="M19" s="145">
        <f>'美祢市・長門市'!P40</f>
        <v>0</v>
      </c>
      <c r="N19" s="137">
        <f>'美祢市・長門市'!R40</f>
        <v>0</v>
      </c>
      <c r="O19" s="140">
        <f>'美祢市・長門市'!S40</f>
        <v>0</v>
      </c>
      <c r="P19" s="141"/>
      <c r="Q19" s="142"/>
    </row>
    <row r="20" spans="1:17" s="121" customFormat="1" ht="18" customHeight="1">
      <c r="A20" s="136" t="s">
        <v>250</v>
      </c>
      <c r="B20" s="137">
        <f t="shared" si="0"/>
        <v>58480</v>
      </c>
      <c r="C20" s="138">
        <f t="shared" si="0"/>
        <v>0</v>
      </c>
      <c r="D20" s="137"/>
      <c r="E20" s="145"/>
      <c r="F20" s="137">
        <f>SUM('下関市Ⅰ'!F37,'下関市Ⅱ'!$F$20)</f>
        <v>19730</v>
      </c>
      <c r="G20" s="145">
        <f>SUM('下関市Ⅰ'!G37,'下関市Ⅱ'!$G$20)</f>
        <v>0</v>
      </c>
      <c r="H20" s="137">
        <f>SUM('下関市Ⅰ'!I37,'下関市Ⅱ'!$I$20)</f>
        <v>19090</v>
      </c>
      <c r="I20" s="145">
        <f>SUM('下関市Ⅰ'!J37,'下関市Ⅱ'!$J$20)</f>
        <v>0</v>
      </c>
      <c r="J20" s="137">
        <f>SUM('下関市Ⅰ'!L37,'下関市Ⅱ'!$L$20)</f>
        <v>19660</v>
      </c>
      <c r="K20" s="145">
        <f>SUM('下関市Ⅰ'!M37,'下関市Ⅱ'!$M$20)</f>
        <v>0</v>
      </c>
      <c r="L20" s="137">
        <f>'下関市Ⅰ'!O37+'下関市Ⅱ'!O20</f>
        <v>0</v>
      </c>
      <c r="M20" s="145">
        <f>'下関市Ⅰ'!P37+'下関市Ⅱ'!P20</f>
        <v>0</v>
      </c>
      <c r="N20" s="137"/>
      <c r="O20" s="140"/>
      <c r="P20" s="146"/>
      <c r="Q20" s="142"/>
    </row>
    <row r="21" spans="1:17" s="121" customFormat="1" ht="18" customHeight="1">
      <c r="A21" s="147" t="s">
        <v>261</v>
      </c>
      <c r="B21" s="148">
        <f aca="true" t="shared" si="1" ref="B21:Q21">SUM(B6:B15,B16:B20)</f>
        <v>331920</v>
      </c>
      <c r="C21" s="149">
        <f t="shared" si="1"/>
        <v>0</v>
      </c>
      <c r="D21" s="148">
        <f t="shared" si="1"/>
        <v>41680</v>
      </c>
      <c r="E21" s="149">
        <f t="shared" si="1"/>
        <v>0</v>
      </c>
      <c r="F21" s="148">
        <f t="shared" si="1"/>
        <v>107840</v>
      </c>
      <c r="G21" s="149">
        <f t="shared" si="1"/>
        <v>0</v>
      </c>
      <c r="H21" s="148">
        <f>SUM(H6:H15,H16:H20)</f>
        <v>117890</v>
      </c>
      <c r="I21" s="149">
        <f t="shared" si="1"/>
        <v>0</v>
      </c>
      <c r="J21" s="148">
        <f t="shared" si="1"/>
        <v>64510</v>
      </c>
      <c r="K21" s="149">
        <f t="shared" si="1"/>
        <v>0</v>
      </c>
      <c r="L21" s="148">
        <f t="shared" si="1"/>
        <v>0</v>
      </c>
      <c r="M21" s="149">
        <f t="shared" si="1"/>
        <v>0</v>
      </c>
      <c r="N21" s="148">
        <f t="shared" si="1"/>
        <v>0</v>
      </c>
      <c r="O21" s="149">
        <f t="shared" si="1"/>
        <v>0</v>
      </c>
      <c r="P21" s="150">
        <f t="shared" si="1"/>
        <v>0</v>
      </c>
      <c r="Q21" s="151">
        <f t="shared" si="1"/>
        <v>0</v>
      </c>
    </row>
    <row r="22" ht="18" customHeight="1">
      <c r="O22" s="504"/>
    </row>
    <row r="23" spans="1:17" ht="18" customHeight="1">
      <c r="A23" s="464" t="s">
        <v>262</v>
      </c>
      <c r="B23" s="116" t="s">
        <v>253</v>
      </c>
      <c r="Q23" s="152"/>
    </row>
    <row r="24" spans="1:17" s="121" customFormat="1" ht="18" customHeight="1">
      <c r="A24" s="117"/>
      <c r="B24" s="118" t="s">
        <v>254</v>
      </c>
      <c r="C24" s="119"/>
      <c r="D24" s="118" t="s">
        <v>255</v>
      </c>
      <c r="E24" s="119"/>
      <c r="F24" s="118" t="s">
        <v>256</v>
      </c>
      <c r="G24" s="119"/>
      <c r="H24" s="118" t="s">
        <v>257</v>
      </c>
      <c r="I24" s="120"/>
      <c r="J24" s="118" t="s">
        <v>258</v>
      </c>
      <c r="K24" s="119"/>
      <c r="L24" s="118" t="s">
        <v>25</v>
      </c>
      <c r="M24" s="119"/>
      <c r="N24" s="118"/>
      <c r="O24" s="119"/>
      <c r="P24" s="118"/>
      <c r="Q24" s="119"/>
    </row>
    <row r="25" spans="1:17" s="121" customFormat="1" ht="18" customHeight="1">
      <c r="A25" s="122" t="s">
        <v>185</v>
      </c>
      <c r="B25" s="123" t="s">
        <v>244</v>
      </c>
      <c r="C25" s="124" t="s">
        <v>245</v>
      </c>
      <c r="D25" s="123" t="s">
        <v>244</v>
      </c>
      <c r="E25" s="124" t="s">
        <v>245</v>
      </c>
      <c r="F25" s="123" t="s">
        <v>244</v>
      </c>
      <c r="G25" s="124" t="s">
        <v>245</v>
      </c>
      <c r="H25" s="123" t="s">
        <v>244</v>
      </c>
      <c r="I25" s="124" t="s">
        <v>245</v>
      </c>
      <c r="J25" s="123" t="s">
        <v>244</v>
      </c>
      <c r="K25" s="124" t="s">
        <v>245</v>
      </c>
      <c r="L25" s="123" t="s">
        <v>244</v>
      </c>
      <c r="M25" s="124" t="s">
        <v>245</v>
      </c>
      <c r="N25" s="153" t="s">
        <v>244</v>
      </c>
      <c r="O25" s="124" t="s">
        <v>245</v>
      </c>
      <c r="P25" s="123" t="s">
        <v>244</v>
      </c>
      <c r="Q25" s="124" t="s">
        <v>245</v>
      </c>
    </row>
    <row r="26" spans="1:17" s="121" customFormat="1" ht="18" customHeight="1">
      <c r="A26" s="127" t="s">
        <v>263</v>
      </c>
      <c r="B26" s="154">
        <f>SUM(D26,F26,H26,J26,L26,N26,P26)</f>
        <v>7000</v>
      </c>
      <c r="C26" s="129">
        <f>SUM(E26,G26,I26,K26,M26,O26,Q26)</f>
        <v>0</v>
      </c>
      <c r="D26" s="155">
        <f>'大竹市・島根県鹿足郡吉賀'!C11</f>
        <v>5250</v>
      </c>
      <c r="E26" s="131">
        <f>'大竹市・島根県鹿足郡吉賀'!D11</f>
        <v>0</v>
      </c>
      <c r="F26" s="154">
        <f>'大竹市・島根県鹿足郡吉賀'!F11</f>
        <v>0</v>
      </c>
      <c r="G26" s="154">
        <f>'大竹市・島根県鹿足郡吉賀'!G11</f>
        <v>0</v>
      </c>
      <c r="H26" s="155">
        <f>'大竹市・島根県鹿足郡吉賀'!I11</f>
        <v>1750</v>
      </c>
      <c r="I26" s="131">
        <f>'大竹市・島根県鹿足郡吉賀'!J11</f>
        <v>0</v>
      </c>
      <c r="J26" s="155">
        <f>'大竹市・島根県鹿足郡吉賀'!L11</f>
        <v>0</v>
      </c>
      <c r="K26" s="131">
        <f>'大竹市・島根県鹿足郡吉賀'!M11</f>
        <v>0</v>
      </c>
      <c r="L26" s="154"/>
      <c r="M26" s="129">
        <f>'大竹市・島根県鹿足郡吉賀'!P11</f>
        <v>0</v>
      </c>
      <c r="N26" s="155">
        <f>'大竹市・島根県鹿足郡吉賀'!R11</f>
        <v>0</v>
      </c>
      <c r="O26" s="133">
        <f>'大竹市・島根県鹿足郡吉賀'!S11</f>
        <v>0</v>
      </c>
      <c r="P26" s="134"/>
      <c r="Q26" s="135"/>
    </row>
    <row r="27" spans="1:17" s="121" customFormat="1" ht="18" customHeight="1">
      <c r="A27" s="156" t="s">
        <v>264</v>
      </c>
      <c r="B27" s="157">
        <f>SUM(D27,F27,H27,J27,L27,N27,P27)</f>
        <v>1530</v>
      </c>
      <c r="C27" s="138">
        <f>SUM(E27,G27,I27,K27,M27,O27,Q27)</f>
        <v>0</v>
      </c>
      <c r="D27" s="158">
        <f>'大竹市・島根県鹿足郡吉賀'!C20</f>
        <v>980</v>
      </c>
      <c r="E27" s="145">
        <f>'大竹市・島根県鹿足郡吉賀'!D20</f>
        <v>0</v>
      </c>
      <c r="F27" s="157">
        <f>'大竹市・島根県鹿足郡吉賀'!F20</f>
        <v>0</v>
      </c>
      <c r="G27" s="157">
        <f>'大竹市・島根県鹿足郡吉賀'!G20</f>
        <v>0</v>
      </c>
      <c r="H27" s="158">
        <f>'大竹市・島根県鹿足郡吉賀'!I20</f>
        <v>90</v>
      </c>
      <c r="I27" s="145">
        <f>'大竹市・島根県鹿足郡吉賀'!J20</f>
        <v>0</v>
      </c>
      <c r="J27" s="158">
        <f>'大竹市・島根県鹿足郡吉賀'!L20</f>
        <v>0</v>
      </c>
      <c r="K27" s="145">
        <f>'大竹市・島根県鹿足郡吉賀'!M20</f>
        <v>0</v>
      </c>
      <c r="L27" s="158">
        <f>'大竹市・島根県鹿足郡吉賀'!O20</f>
        <v>460</v>
      </c>
      <c r="M27" s="145">
        <f>'大竹市・島根県鹿足郡吉賀'!P20</f>
        <v>0</v>
      </c>
      <c r="N27" s="158">
        <f>'大竹市・島根県鹿足郡吉賀'!R20</f>
        <v>0</v>
      </c>
      <c r="O27" s="140">
        <f>'大竹市・島根県鹿足郡吉賀'!S20</f>
        <v>0</v>
      </c>
      <c r="P27" s="141"/>
      <c r="Q27" s="142"/>
    </row>
    <row r="28" spans="1:17" s="121" customFormat="1" ht="18" customHeight="1">
      <c r="A28" s="147" t="s">
        <v>261</v>
      </c>
      <c r="B28" s="148">
        <f aca="true" t="shared" si="2" ref="B28:Q28">SUM(B26:B27)</f>
        <v>8530</v>
      </c>
      <c r="C28" s="149">
        <f t="shared" si="2"/>
        <v>0</v>
      </c>
      <c r="D28" s="148">
        <f t="shared" si="2"/>
        <v>6230</v>
      </c>
      <c r="E28" s="149">
        <f t="shared" si="2"/>
        <v>0</v>
      </c>
      <c r="F28" s="148">
        <f t="shared" si="2"/>
        <v>0</v>
      </c>
      <c r="G28" s="149">
        <f t="shared" si="2"/>
        <v>0</v>
      </c>
      <c r="H28" s="148">
        <f t="shared" si="2"/>
        <v>1840</v>
      </c>
      <c r="I28" s="149">
        <f t="shared" si="2"/>
        <v>0</v>
      </c>
      <c r="J28" s="148">
        <f t="shared" si="2"/>
        <v>0</v>
      </c>
      <c r="K28" s="149">
        <f t="shared" si="2"/>
        <v>0</v>
      </c>
      <c r="L28" s="148">
        <f t="shared" si="2"/>
        <v>460</v>
      </c>
      <c r="M28" s="149">
        <f t="shared" si="2"/>
        <v>0</v>
      </c>
      <c r="N28" s="148">
        <f t="shared" si="2"/>
        <v>0</v>
      </c>
      <c r="O28" s="149">
        <f t="shared" si="2"/>
        <v>0</v>
      </c>
      <c r="P28" s="150">
        <f t="shared" si="2"/>
        <v>0</v>
      </c>
      <c r="Q28" s="151">
        <f t="shared" si="2"/>
        <v>0</v>
      </c>
    </row>
    <row r="30" ht="12.75">
      <c r="A30" s="41"/>
    </row>
  </sheetData>
  <sheetProtection sheet="1" objects="1" scenarios="1"/>
  <printOptions/>
  <pageMargins left="0.03937007874015748" right="0.03937007874015748" top="0.7480314960629921" bottom="0.7480314960629921" header="0.31496062992125984" footer="0.3149606299212598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Sheet5">
    <pageSetUpPr fitToPage="1"/>
  </sheetPr>
  <dimension ref="A1:S39"/>
  <sheetViews>
    <sheetView showGridLines="0" showZeros="0" zoomScalePageLayoutView="0" workbookViewId="0" topLeftCell="A7">
      <selection activeCell="A1" sqref="A1"/>
    </sheetView>
  </sheetViews>
  <sheetFormatPr defaultColWidth="9.140625" defaultRowHeight="15"/>
  <cols>
    <col min="1" max="1" width="1.421875" style="464" customWidth="1"/>
    <col min="2" max="2" width="10.7109375" style="505" customWidth="1"/>
    <col min="3" max="4" width="6.421875" style="210" customWidth="1"/>
    <col min="5" max="5" width="10.7109375" style="505" customWidth="1"/>
    <col min="6" max="7" width="6.421875" style="210" customWidth="1"/>
    <col min="8" max="8" width="10.7109375" style="505" customWidth="1"/>
    <col min="9" max="10" width="6.421875" style="210" customWidth="1"/>
    <col min="11" max="11" width="10.7109375" style="505" customWidth="1"/>
    <col min="12" max="13" width="6.421875" style="210" customWidth="1"/>
    <col min="14" max="14" width="10.7109375" style="505" customWidth="1"/>
    <col min="15" max="16" width="6.421875" style="210" customWidth="1"/>
    <col min="17" max="17" width="10.7109375" style="505" customWidth="1"/>
    <col min="18" max="19" width="6.421875" style="210" customWidth="1"/>
    <col min="20" max="16384" width="8.8515625" style="464" customWidth="1"/>
  </cols>
  <sheetData>
    <row r="1" spans="1:19" ht="12.75">
      <c r="A1" s="159" t="s">
        <v>265</v>
      </c>
      <c r="C1" s="464"/>
      <c r="D1" s="464"/>
      <c r="F1" s="464"/>
      <c r="G1" s="464"/>
      <c r="I1" s="464"/>
      <c r="J1" s="464"/>
      <c r="L1" s="464"/>
      <c r="M1" s="464"/>
      <c r="O1" s="464"/>
      <c r="P1" s="464"/>
      <c r="R1" s="464"/>
      <c r="S1" s="31" t="str">
        <f>YEAR('最初に入力'!N1)&amp;"年"&amp;MONTH('最初に入力'!N1)&amp;"月"&amp;DAY('最初に入力'!N1)&amp;"日改定"</f>
        <v>2023年3月1日改定</v>
      </c>
    </row>
    <row r="2" spans="2:19" ht="12.75">
      <c r="B2" s="160" t="s">
        <v>266</v>
      </c>
      <c r="C2" s="161"/>
      <c r="D2" s="162" t="s">
        <v>267</v>
      </c>
      <c r="E2" s="163"/>
      <c r="F2" s="162" t="s">
        <v>268</v>
      </c>
      <c r="G2" s="161"/>
      <c r="H2" s="164" t="s">
        <v>269</v>
      </c>
      <c r="I2" s="162" t="s">
        <v>270</v>
      </c>
      <c r="J2" s="165"/>
      <c r="K2" s="163"/>
      <c r="L2" s="162" t="s">
        <v>271</v>
      </c>
      <c r="M2" s="165"/>
      <c r="N2" s="166"/>
      <c r="O2" s="161"/>
      <c r="P2" s="162" t="s">
        <v>272</v>
      </c>
      <c r="Q2" s="163"/>
      <c r="R2" s="167" t="s">
        <v>273</v>
      </c>
      <c r="S2" s="167" t="s">
        <v>274</v>
      </c>
    </row>
    <row r="3" spans="2:19" ht="29.25" customHeight="1">
      <c r="B3" s="168">
        <f>IF('最初に入力'!C2&lt;&gt;"",TEXT('最初に入力'!C2,"m月d日(aaa)"),"")</f>
      </c>
      <c r="C3" s="506"/>
      <c r="D3" s="447">
        <f>'最初に入力'!C5</f>
        <v>0</v>
      </c>
      <c r="E3" s="448"/>
      <c r="F3" s="447">
        <f>SUM(S32)</f>
        <v>0</v>
      </c>
      <c r="G3" s="448"/>
      <c r="H3" s="169">
        <f>'最初に入力'!C6</f>
        <v>0</v>
      </c>
      <c r="I3" s="170">
        <f>'最初に入力'!C3</f>
        <v>0</v>
      </c>
      <c r="J3" s="171"/>
      <c r="K3" s="172"/>
      <c r="L3" s="170">
        <f>'最初に入力'!C4</f>
        <v>0</v>
      </c>
      <c r="M3" s="171"/>
      <c r="N3" s="173"/>
      <c r="O3" s="174"/>
      <c r="P3" s="170">
        <f>'最初に入力'!C7</f>
        <v>0</v>
      </c>
      <c r="Q3" s="172"/>
      <c r="R3" s="175">
        <f>'最初に入力'!C10</f>
        <v>0</v>
      </c>
      <c r="S3" s="507">
        <f>'最初に入力'!C11</f>
        <v>0</v>
      </c>
    </row>
    <row r="4" spans="3:19" ht="12.75">
      <c r="C4" s="464"/>
      <c r="D4" s="464"/>
      <c r="F4" s="464"/>
      <c r="G4" s="464"/>
      <c r="I4" s="464"/>
      <c r="J4" s="464"/>
      <c r="L4" s="464"/>
      <c r="M4" s="464"/>
      <c r="O4" s="464"/>
      <c r="P4" s="464"/>
      <c r="R4" s="116"/>
      <c r="S4" s="176">
        <f>'最初に入力'!F11</f>
        <v>0</v>
      </c>
    </row>
    <row r="5" spans="2:19" ht="12.75">
      <c r="B5" s="30" t="s">
        <v>502</v>
      </c>
      <c r="C5" s="464"/>
      <c r="D5" s="464"/>
      <c r="F5" s="464"/>
      <c r="G5" s="464"/>
      <c r="I5" s="464"/>
      <c r="J5" s="464"/>
      <c r="L5" s="464"/>
      <c r="M5" s="464"/>
      <c r="O5" s="464"/>
      <c r="P5" s="464"/>
      <c r="R5" s="464"/>
      <c r="S5" s="177" t="s">
        <v>275</v>
      </c>
    </row>
    <row r="6" spans="2:19" ht="12.75">
      <c r="B6" s="178" t="s">
        <v>503</v>
      </c>
      <c r="C6" s="179"/>
      <c r="D6" s="180"/>
      <c r="E6" s="181" t="s">
        <v>504</v>
      </c>
      <c r="F6" s="179"/>
      <c r="G6" s="180"/>
      <c r="H6" s="181" t="s">
        <v>505</v>
      </c>
      <c r="I6" s="179"/>
      <c r="J6" s="180"/>
      <c r="K6" s="181" t="s">
        <v>506</v>
      </c>
      <c r="L6" s="179"/>
      <c r="M6" s="180"/>
      <c r="N6" s="181" t="s">
        <v>276</v>
      </c>
      <c r="O6" s="179"/>
      <c r="P6" s="180"/>
      <c r="Q6" s="181"/>
      <c r="R6" s="179"/>
      <c r="S6" s="180"/>
    </row>
    <row r="7" spans="2:19" ht="12.75">
      <c r="B7" s="182" t="s">
        <v>277</v>
      </c>
      <c r="C7" s="183" t="s">
        <v>278</v>
      </c>
      <c r="D7" s="184" t="s">
        <v>279</v>
      </c>
      <c r="E7" s="182" t="s">
        <v>280</v>
      </c>
      <c r="F7" s="183" t="s">
        <v>278</v>
      </c>
      <c r="G7" s="184" t="s">
        <v>279</v>
      </c>
      <c r="H7" s="182" t="s">
        <v>280</v>
      </c>
      <c r="I7" s="183" t="s">
        <v>278</v>
      </c>
      <c r="J7" s="184" t="s">
        <v>279</v>
      </c>
      <c r="K7" s="182" t="s">
        <v>281</v>
      </c>
      <c r="L7" s="183" t="s">
        <v>278</v>
      </c>
      <c r="M7" s="184" t="s">
        <v>279</v>
      </c>
      <c r="N7" s="182" t="s">
        <v>281</v>
      </c>
      <c r="O7" s="183" t="s">
        <v>278</v>
      </c>
      <c r="P7" s="184" t="s">
        <v>279</v>
      </c>
      <c r="Q7" s="182" t="s">
        <v>281</v>
      </c>
      <c r="R7" s="183" t="s">
        <v>278</v>
      </c>
      <c r="S7" s="184" t="s">
        <v>279</v>
      </c>
    </row>
    <row r="8" spans="2:19" ht="12.75">
      <c r="B8" s="185" t="s">
        <v>507</v>
      </c>
      <c r="C8" s="186">
        <v>2490</v>
      </c>
      <c r="D8" s="187"/>
      <c r="E8" s="185"/>
      <c r="F8" s="186"/>
      <c r="G8" s="187"/>
      <c r="H8" s="185" t="s">
        <v>282</v>
      </c>
      <c r="I8" s="186">
        <v>980</v>
      </c>
      <c r="J8" s="187"/>
      <c r="K8" s="185"/>
      <c r="L8" s="186"/>
      <c r="M8" s="187"/>
      <c r="N8" s="185"/>
      <c r="O8" s="186"/>
      <c r="P8" s="187"/>
      <c r="Q8" s="185"/>
      <c r="R8" s="186"/>
      <c r="S8" s="187"/>
    </row>
    <row r="9" spans="2:19" ht="12.75">
      <c r="B9" s="188" t="s">
        <v>508</v>
      </c>
      <c r="C9" s="189">
        <v>6260</v>
      </c>
      <c r="D9" s="190"/>
      <c r="E9" s="188"/>
      <c r="F9" s="189">
        <v>0</v>
      </c>
      <c r="G9" s="190"/>
      <c r="H9" s="188" t="s">
        <v>283</v>
      </c>
      <c r="I9" s="189">
        <v>750</v>
      </c>
      <c r="J9" s="190"/>
      <c r="K9" s="188"/>
      <c r="L9" s="189">
        <v>0</v>
      </c>
      <c r="M9" s="190"/>
      <c r="N9" s="188"/>
      <c r="O9" s="189"/>
      <c r="P9" s="190"/>
      <c r="Q9" s="188"/>
      <c r="R9" s="189"/>
      <c r="S9" s="190"/>
    </row>
    <row r="10" spans="2:19" ht="12.75">
      <c r="B10" s="188"/>
      <c r="C10" s="189"/>
      <c r="D10" s="190"/>
      <c r="E10" s="188"/>
      <c r="F10" s="189"/>
      <c r="G10" s="190"/>
      <c r="H10" s="188" t="s">
        <v>284</v>
      </c>
      <c r="I10" s="189">
        <v>700</v>
      </c>
      <c r="J10" s="190"/>
      <c r="K10" s="188"/>
      <c r="L10" s="189"/>
      <c r="M10" s="190"/>
      <c r="N10" s="188"/>
      <c r="O10" s="189"/>
      <c r="P10" s="190"/>
      <c r="Q10" s="191"/>
      <c r="R10" s="189"/>
      <c r="S10" s="190"/>
    </row>
    <row r="11" spans="2:19" ht="12.75">
      <c r="B11" s="188"/>
      <c r="C11" s="189"/>
      <c r="D11" s="190"/>
      <c r="E11" s="188"/>
      <c r="F11" s="189"/>
      <c r="G11" s="190"/>
      <c r="H11" s="188"/>
      <c r="I11" s="189"/>
      <c r="J11" s="190"/>
      <c r="K11" s="188"/>
      <c r="L11" s="189"/>
      <c r="M11" s="190"/>
      <c r="N11" s="188"/>
      <c r="O11" s="189"/>
      <c r="P11" s="190"/>
      <c r="Q11" s="188"/>
      <c r="R11" s="189"/>
      <c r="S11" s="190"/>
    </row>
    <row r="12" spans="2:19" ht="12.75">
      <c r="B12" s="188" t="s">
        <v>509</v>
      </c>
      <c r="C12" s="189">
        <v>2250</v>
      </c>
      <c r="D12" s="190"/>
      <c r="E12" s="188"/>
      <c r="F12" s="189"/>
      <c r="G12" s="190"/>
      <c r="H12" s="188" t="s">
        <v>285</v>
      </c>
      <c r="I12" s="189">
        <v>890</v>
      </c>
      <c r="J12" s="190"/>
      <c r="K12" s="188"/>
      <c r="L12" s="189"/>
      <c r="M12" s="190"/>
      <c r="N12" s="188"/>
      <c r="O12" s="189"/>
      <c r="P12" s="190"/>
      <c r="Q12" s="188"/>
      <c r="R12" s="189"/>
      <c r="S12" s="190"/>
    </row>
    <row r="13" spans="2:19" ht="12.75">
      <c r="B13" s="188" t="s">
        <v>510</v>
      </c>
      <c r="C13" s="189">
        <v>3230</v>
      </c>
      <c r="D13" s="190"/>
      <c r="E13" s="188"/>
      <c r="F13" s="189">
        <v>0</v>
      </c>
      <c r="G13" s="190"/>
      <c r="H13" s="188" t="s">
        <v>286</v>
      </c>
      <c r="I13" s="189">
        <v>1330</v>
      </c>
      <c r="J13" s="190"/>
      <c r="K13" s="188"/>
      <c r="L13" s="189"/>
      <c r="M13" s="190"/>
      <c r="N13" s="188"/>
      <c r="O13" s="189"/>
      <c r="P13" s="190"/>
      <c r="Q13" s="188"/>
      <c r="R13" s="189"/>
      <c r="S13" s="190"/>
    </row>
    <row r="14" spans="2:19" ht="12.75">
      <c r="B14" s="188" t="s">
        <v>511</v>
      </c>
      <c r="C14" s="189">
        <v>3160</v>
      </c>
      <c r="D14" s="190"/>
      <c r="E14" s="188"/>
      <c r="F14" s="189"/>
      <c r="G14" s="190"/>
      <c r="H14" s="188" t="s">
        <v>287</v>
      </c>
      <c r="I14" s="189">
        <v>1110</v>
      </c>
      <c r="J14" s="190"/>
      <c r="K14" s="188"/>
      <c r="L14" s="189">
        <v>0</v>
      </c>
      <c r="M14" s="190"/>
      <c r="N14" s="188"/>
      <c r="O14" s="189"/>
      <c r="P14" s="190"/>
      <c r="Q14" s="188"/>
      <c r="R14" s="189"/>
      <c r="S14" s="190"/>
    </row>
    <row r="15" spans="2:19" ht="12.75">
      <c r="B15" s="192" t="s">
        <v>288</v>
      </c>
      <c r="C15" s="189"/>
      <c r="D15" s="190"/>
      <c r="E15" s="188"/>
      <c r="F15" s="189"/>
      <c r="G15" s="190"/>
      <c r="H15" s="188"/>
      <c r="I15" s="189"/>
      <c r="J15" s="190"/>
      <c r="K15" s="188"/>
      <c r="L15" s="189"/>
      <c r="M15" s="190"/>
      <c r="N15" s="188"/>
      <c r="O15" s="189"/>
      <c r="P15" s="190"/>
      <c r="Q15" s="188"/>
      <c r="R15" s="189"/>
      <c r="S15" s="190"/>
    </row>
    <row r="16" spans="2:19" ht="12.75">
      <c r="B16" s="188" t="s">
        <v>512</v>
      </c>
      <c r="C16" s="189">
        <v>2340</v>
      </c>
      <c r="D16" s="190"/>
      <c r="E16" s="188"/>
      <c r="F16" s="189"/>
      <c r="G16" s="190"/>
      <c r="H16" s="188" t="s">
        <v>289</v>
      </c>
      <c r="I16" s="189">
        <v>700</v>
      </c>
      <c r="J16" s="190"/>
      <c r="K16" s="188"/>
      <c r="L16" s="189"/>
      <c r="M16" s="190"/>
      <c r="N16" s="188"/>
      <c r="O16" s="189"/>
      <c r="P16" s="190"/>
      <c r="Q16" s="188"/>
      <c r="R16" s="189"/>
      <c r="S16" s="190"/>
    </row>
    <row r="17" spans="2:19" ht="12.75">
      <c r="B17" s="188" t="s">
        <v>513</v>
      </c>
      <c r="C17" s="189">
        <v>1230</v>
      </c>
      <c r="D17" s="190"/>
      <c r="E17" s="188"/>
      <c r="F17" s="189"/>
      <c r="G17" s="190"/>
      <c r="H17" s="188"/>
      <c r="I17" s="189">
        <v>0</v>
      </c>
      <c r="J17" s="190"/>
      <c r="K17" s="188"/>
      <c r="L17" s="189"/>
      <c r="M17" s="190"/>
      <c r="N17" s="188"/>
      <c r="O17" s="189"/>
      <c r="P17" s="190"/>
      <c r="Q17" s="188"/>
      <c r="R17" s="189"/>
      <c r="S17" s="190"/>
    </row>
    <row r="18" spans="2:19" ht="12.75">
      <c r="B18" s="193" t="s">
        <v>514</v>
      </c>
      <c r="C18" s="194">
        <v>790</v>
      </c>
      <c r="D18" s="195"/>
      <c r="E18" s="188"/>
      <c r="F18" s="189"/>
      <c r="G18" s="190"/>
      <c r="H18" s="188"/>
      <c r="I18" s="189"/>
      <c r="J18" s="190"/>
      <c r="K18" s="188"/>
      <c r="L18" s="189"/>
      <c r="M18" s="190"/>
      <c r="N18" s="188"/>
      <c r="O18" s="189"/>
      <c r="P18" s="190"/>
      <c r="Q18" s="188"/>
      <c r="R18" s="189"/>
      <c r="S18" s="190"/>
    </row>
    <row r="19" spans="2:19" ht="12.75">
      <c r="B19" s="188" t="s">
        <v>290</v>
      </c>
      <c r="C19" s="189">
        <v>360</v>
      </c>
      <c r="D19" s="190"/>
      <c r="E19" s="188"/>
      <c r="F19" s="189"/>
      <c r="G19" s="190"/>
      <c r="H19" s="188"/>
      <c r="I19" s="189"/>
      <c r="J19" s="190"/>
      <c r="K19" s="188"/>
      <c r="L19" s="189"/>
      <c r="M19" s="190"/>
      <c r="N19" s="188"/>
      <c r="O19" s="189"/>
      <c r="P19" s="190"/>
      <c r="Q19" s="188"/>
      <c r="R19" s="189"/>
      <c r="S19" s="190"/>
    </row>
    <row r="20" spans="2:19" ht="12.75">
      <c r="B20" s="188" t="s">
        <v>291</v>
      </c>
      <c r="C20" s="189">
        <v>360</v>
      </c>
      <c r="D20" s="190"/>
      <c r="E20" s="188"/>
      <c r="F20" s="189"/>
      <c r="G20" s="190"/>
      <c r="H20" s="188"/>
      <c r="I20" s="189"/>
      <c r="J20" s="190"/>
      <c r="K20" s="188"/>
      <c r="L20" s="189"/>
      <c r="M20" s="190"/>
      <c r="N20" s="188"/>
      <c r="O20" s="189"/>
      <c r="P20" s="190"/>
      <c r="Q20" s="188"/>
      <c r="R20" s="189"/>
      <c r="S20" s="190"/>
    </row>
    <row r="21" spans="2:19" ht="12.75">
      <c r="B21" s="188" t="s">
        <v>515</v>
      </c>
      <c r="C21" s="189">
        <v>1970</v>
      </c>
      <c r="D21" s="190"/>
      <c r="E21" s="188"/>
      <c r="F21" s="189"/>
      <c r="G21" s="190"/>
      <c r="H21" s="188" t="s">
        <v>292</v>
      </c>
      <c r="I21" s="189">
        <v>1150</v>
      </c>
      <c r="J21" s="190"/>
      <c r="K21" s="188"/>
      <c r="L21" s="189"/>
      <c r="M21" s="190"/>
      <c r="N21" s="188"/>
      <c r="O21" s="189"/>
      <c r="P21" s="190"/>
      <c r="Q21" s="188"/>
      <c r="R21" s="189"/>
      <c r="S21" s="190"/>
    </row>
    <row r="22" spans="2:19" ht="12.75">
      <c r="B22" s="188" t="s">
        <v>516</v>
      </c>
      <c r="C22" s="189">
        <v>1740</v>
      </c>
      <c r="D22" s="190"/>
      <c r="E22" s="188"/>
      <c r="F22" s="189"/>
      <c r="G22" s="190"/>
      <c r="H22" s="188" t="s">
        <v>517</v>
      </c>
      <c r="I22" s="189">
        <v>800</v>
      </c>
      <c r="J22" s="190"/>
      <c r="K22" s="188"/>
      <c r="L22" s="189"/>
      <c r="M22" s="190"/>
      <c r="N22" s="188"/>
      <c r="O22" s="189"/>
      <c r="P22" s="190"/>
      <c r="Q22" s="188"/>
      <c r="R22" s="189"/>
      <c r="S22" s="190"/>
    </row>
    <row r="23" spans="2:19" ht="12.75">
      <c r="B23" s="188"/>
      <c r="C23" s="189"/>
      <c r="D23" s="190"/>
      <c r="E23" s="193"/>
      <c r="F23" s="194"/>
      <c r="G23" s="195"/>
      <c r="H23" s="188" t="s">
        <v>293</v>
      </c>
      <c r="I23" s="189">
        <v>110</v>
      </c>
      <c r="J23" s="190"/>
      <c r="K23" s="193"/>
      <c r="L23" s="194"/>
      <c r="M23" s="195"/>
      <c r="N23" s="193"/>
      <c r="O23" s="194"/>
      <c r="P23" s="195"/>
      <c r="Q23" s="193"/>
      <c r="R23" s="194"/>
      <c r="S23" s="195"/>
    </row>
    <row r="24" spans="2:19" ht="12.75">
      <c r="B24" s="193" t="s">
        <v>294</v>
      </c>
      <c r="C24" s="194">
        <v>320</v>
      </c>
      <c r="D24" s="195"/>
      <c r="E24" s="193"/>
      <c r="F24" s="194"/>
      <c r="G24" s="195"/>
      <c r="H24" s="196"/>
      <c r="I24" s="194"/>
      <c r="J24" s="195"/>
      <c r="K24" s="188"/>
      <c r="L24" s="189"/>
      <c r="M24" s="195"/>
      <c r="N24" s="193"/>
      <c r="O24" s="194"/>
      <c r="P24" s="195"/>
      <c r="Q24" s="193"/>
      <c r="R24" s="194"/>
      <c r="S24" s="195"/>
    </row>
    <row r="25" spans="2:19" ht="12.75">
      <c r="B25" s="193" t="s">
        <v>295</v>
      </c>
      <c r="C25" s="194">
        <v>190</v>
      </c>
      <c r="D25" s="195"/>
      <c r="E25" s="193"/>
      <c r="F25" s="194"/>
      <c r="G25" s="195"/>
      <c r="H25" s="193"/>
      <c r="I25" s="194"/>
      <c r="J25" s="195"/>
      <c r="K25" s="188"/>
      <c r="L25" s="189"/>
      <c r="M25" s="195"/>
      <c r="N25" s="193"/>
      <c r="O25" s="194"/>
      <c r="P25" s="195"/>
      <c r="Q25" s="193"/>
      <c r="R25" s="194"/>
      <c r="S25" s="195"/>
    </row>
    <row r="26" spans="2:19" ht="12.75">
      <c r="B26" s="193" t="s">
        <v>296</v>
      </c>
      <c r="C26" s="194">
        <v>80</v>
      </c>
      <c r="D26" s="195"/>
      <c r="E26" s="193"/>
      <c r="F26" s="194"/>
      <c r="G26" s="195"/>
      <c r="H26" s="193"/>
      <c r="I26" s="194"/>
      <c r="J26" s="195"/>
      <c r="K26" s="188"/>
      <c r="L26" s="189"/>
      <c r="M26" s="195"/>
      <c r="N26" s="193"/>
      <c r="O26" s="194"/>
      <c r="P26" s="195"/>
      <c r="Q26" s="193"/>
      <c r="R26" s="194"/>
      <c r="S26" s="195"/>
    </row>
    <row r="27" spans="2:19" ht="12.75">
      <c r="B27" s="193" t="s">
        <v>297</v>
      </c>
      <c r="C27" s="194">
        <v>390</v>
      </c>
      <c r="D27" s="195"/>
      <c r="E27" s="193"/>
      <c r="F27" s="194"/>
      <c r="G27" s="195"/>
      <c r="H27" s="193"/>
      <c r="I27" s="194"/>
      <c r="J27" s="195"/>
      <c r="K27" s="188"/>
      <c r="L27" s="189"/>
      <c r="M27" s="195"/>
      <c r="N27" s="193"/>
      <c r="O27" s="194"/>
      <c r="P27" s="195"/>
      <c r="Q27" s="193"/>
      <c r="R27" s="194"/>
      <c r="S27" s="195"/>
    </row>
    <row r="28" spans="2:19" ht="12.75">
      <c r="B28" s="193" t="s">
        <v>298</v>
      </c>
      <c r="C28" s="194">
        <v>80</v>
      </c>
      <c r="D28" s="195"/>
      <c r="E28" s="193"/>
      <c r="F28" s="194"/>
      <c r="G28" s="195"/>
      <c r="H28" s="193"/>
      <c r="I28" s="194"/>
      <c r="J28" s="195"/>
      <c r="K28" s="193"/>
      <c r="L28" s="194"/>
      <c r="M28" s="195"/>
      <c r="N28" s="193"/>
      <c r="O28" s="194"/>
      <c r="P28" s="195"/>
      <c r="Q28" s="193"/>
      <c r="R28" s="194"/>
      <c r="S28" s="195"/>
    </row>
    <row r="29" spans="2:19" ht="12.75">
      <c r="B29" s="193" t="s">
        <v>299</v>
      </c>
      <c r="C29" s="194">
        <v>80</v>
      </c>
      <c r="D29" s="195"/>
      <c r="E29" s="193"/>
      <c r="F29" s="194"/>
      <c r="G29" s="195"/>
      <c r="H29" s="193"/>
      <c r="I29" s="194"/>
      <c r="J29" s="195"/>
      <c r="K29" s="193"/>
      <c r="L29" s="194"/>
      <c r="M29" s="195"/>
      <c r="N29" s="193"/>
      <c r="O29" s="194"/>
      <c r="P29" s="195"/>
      <c r="Q29" s="193"/>
      <c r="R29" s="194"/>
      <c r="S29" s="195"/>
    </row>
    <row r="30" spans="2:19" ht="12.75">
      <c r="B30" s="197"/>
      <c r="C30" s="198"/>
      <c r="D30" s="199"/>
      <c r="E30" s="197"/>
      <c r="F30" s="198"/>
      <c r="G30" s="199"/>
      <c r="H30" s="197"/>
      <c r="I30" s="198"/>
      <c r="J30" s="199"/>
      <c r="K30" s="197"/>
      <c r="L30" s="198"/>
      <c r="M30" s="199"/>
      <c r="N30" s="197"/>
      <c r="O30" s="198"/>
      <c r="P30" s="199"/>
      <c r="Q30" s="197"/>
      <c r="R30" s="198"/>
      <c r="S30" s="199"/>
    </row>
    <row r="31" spans="2:19" ht="12.75">
      <c r="B31" s="200" t="s">
        <v>300</v>
      </c>
      <c r="C31" s="201">
        <f>SUM(C8:C30)</f>
        <v>27320</v>
      </c>
      <c r="D31" s="202">
        <f>SUM(D8:D30)</f>
        <v>0</v>
      </c>
      <c r="E31" s="203" t="s">
        <v>301</v>
      </c>
      <c r="F31" s="201">
        <f>SUM(F8:F30)</f>
        <v>0</v>
      </c>
      <c r="G31" s="202">
        <f>SUM(G8:G30)</f>
        <v>0</v>
      </c>
      <c r="H31" s="203" t="s">
        <v>302</v>
      </c>
      <c r="I31" s="201">
        <f>SUM(I8:I30)</f>
        <v>8520</v>
      </c>
      <c r="J31" s="202">
        <f>SUM(J8:J30)</f>
        <v>0</v>
      </c>
      <c r="K31" s="200" t="s">
        <v>303</v>
      </c>
      <c r="L31" s="201">
        <f>SUM(L8:L30)</f>
        <v>0</v>
      </c>
      <c r="M31" s="202">
        <f>SUM(M8:M30)</f>
        <v>0</v>
      </c>
      <c r="N31" s="182" t="s">
        <v>304</v>
      </c>
      <c r="O31" s="201">
        <f>SUM(O8:O30)</f>
        <v>0</v>
      </c>
      <c r="P31" s="202">
        <f>SUM(P8:P30)</f>
        <v>0</v>
      </c>
      <c r="Q31" s="200"/>
      <c r="R31" s="201">
        <f>SUM(R8:R30)</f>
        <v>0</v>
      </c>
      <c r="S31" s="202">
        <f>SUM(S8:S30)</f>
        <v>0</v>
      </c>
    </row>
    <row r="32" spans="2:19" ht="12.75">
      <c r="B32" s="204"/>
      <c r="C32" s="205"/>
      <c r="D32" s="205"/>
      <c r="E32" s="206"/>
      <c r="F32" s="205"/>
      <c r="G32" s="205"/>
      <c r="H32" s="206"/>
      <c r="I32" s="205"/>
      <c r="J32" s="205"/>
      <c r="K32" s="204"/>
      <c r="L32" s="205"/>
      <c r="M32" s="205"/>
      <c r="N32" s="204"/>
      <c r="O32" s="205"/>
      <c r="P32" s="205"/>
      <c r="Q32" s="207" t="s">
        <v>305</v>
      </c>
      <c r="R32" s="208">
        <f>SUM(C31,F31,I31,L31,O31,R31)</f>
        <v>35840</v>
      </c>
      <c r="S32" s="209">
        <f>SUM(D31,G31,J31,M31,P31,S31)</f>
        <v>0</v>
      </c>
    </row>
    <row r="33" spans="2:11" ht="12.75">
      <c r="B33" s="121" t="s">
        <v>306</v>
      </c>
      <c r="K33" s="204"/>
    </row>
    <row r="34" ht="13.5">
      <c r="B34" s="467" t="s">
        <v>307</v>
      </c>
    </row>
    <row r="35" ht="12.75">
      <c r="B35" s="41"/>
    </row>
    <row r="36" ht="12.75">
      <c r="B36" s="211"/>
    </row>
    <row r="37" ht="12.75">
      <c r="B37" s="41"/>
    </row>
    <row r="38" ht="12.75">
      <c r="B38" s="41"/>
    </row>
    <row r="39" ht="12.75">
      <c r="B39" s="41"/>
    </row>
  </sheetData>
  <sheetProtection sheet="1" objects="1" scenarios="1"/>
  <mergeCells count="2">
    <mergeCell ref="D3:E3"/>
    <mergeCell ref="F3:G3"/>
  </mergeCells>
  <conditionalFormatting sqref="J8:J15 D8:D15 D17:D23 D26:D30 G8:G30 M8:M30 S8:S30 P8:P30 J17:J30">
    <cfRule type="cellIs" priority="5" dxfId="42" operator="greaterThan">
      <formula>C8</formula>
    </cfRule>
  </conditionalFormatting>
  <conditionalFormatting sqref="D24">
    <cfRule type="cellIs" priority="4" dxfId="42" operator="greaterThan">
      <formula>C24</formula>
    </cfRule>
  </conditionalFormatting>
  <conditionalFormatting sqref="D16">
    <cfRule type="cellIs" priority="3" dxfId="42" operator="greaterThan">
      <formula>C16</formula>
    </cfRule>
  </conditionalFormatting>
  <conditionalFormatting sqref="J16">
    <cfRule type="cellIs" priority="2" dxfId="42" operator="greaterThan">
      <formula>I16</formula>
    </cfRule>
  </conditionalFormatting>
  <conditionalFormatting sqref="D25">
    <cfRule type="cellIs" priority="1" dxfId="42" operator="greaterThan">
      <formula>C25</formula>
    </cfRule>
  </conditionalFormatting>
  <hyperlinks>
    <hyperlink ref="A1" location="最初に入力!A1" display="〇"/>
  </hyperlinks>
  <printOptions/>
  <pageMargins left="0.03937007874015748" right="0.03937007874015748" top="0.7480314960629921" bottom="0.7480314960629921" header="0.31496062992125984" footer="0.31496062992125984"/>
  <pageSetup fitToHeight="1" fitToWidth="1" horizontalDpi="600" verticalDpi="600" orientation="landscape" paperSize="9" scale="76" r:id="rId2"/>
  <drawing r:id="rId1"/>
</worksheet>
</file>

<file path=xl/worksheets/sheet8.xml><?xml version="1.0" encoding="utf-8"?>
<worksheet xmlns="http://schemas.openxmlformats.org/spreadsheetml/2006/main" xmlns:r="http://schemas.openxmlformats.org/officeDocument/2006/relationships">
  <sheetPr codeName="Sheet4">
    <pageSetUpPr fitToPage="1"/>
  </sheetPr>
  <dimension ref="A1:S28"/>
  <sheetViews>
    <sheetView showGridLines="0" showZeros="0" zoomScalePageLayoutView="0" workbookViewId="0" topLeftCell="A1">
      <selection activeCell="A1" sqref="A1"/>
    </sheetView>
  </sheetViews>
  <sheetFormatPr defaultColWidth="9.140625" defaultRowHeight="15"/>
  <cols>
    <col min="1" max="1" width="1.421875" style="464" customWidth="1"/>
    <col min="2" max="2" width="10.7109375" style="505" customWidth="1"/>
    <col min="3" max="4" width="6.421875" style="210" customWidth="1"/>
    <col min="5" max="5" width="10.7109375" style="505" customWidth="1"/>
    <col min="6" max="7" width="6.421875" style="210" customWidth="1"/>
    <col min="8" max="8" width="10.7109375" style="505" customWidth="1"/>
    <col min="9" max="10" width="6.421875" style="210" customWidth="1"/>
    <col min="11" max="11" width="10.7109375" style="505" customWidth="1"/>
    <col min="12" max="13" width="6.421875" style="210" customWidth="1"/>
    <col min="14" max="14" width="10.7109375" style="505" customWidth="1"/>
    <col min="15" max="16" width="6.421875" style="210" customWidth="1"/>
    <col min="17" max="17" width="10.7109375" style="505" customWidth="1"/>
    <col min="18" max="19" width="6.421875" style="210" customWidth="1"/>
    <col min="20" max="16384" width="8.8515625" style="464" customWidth="1"/>
  </cols>
  <sheetData>
    <row r="1" spans="1:19" ht="12.75">
      <c r="A1" s="159" t="s">
        <v>265</v>
      </c>
      <c r="C1" s="464"/>
      <c r="D1" s="464"/>
      <c r="F1" s="464"/>
      <c r="G1" s="464"/>
      <c r="I1" s="464"/>
      <c r="J1" s="464"/>
      <c r="L1" s="464"/>
      <c r="M1" s="464"/>
      <c r="O1" s="464"/>
      <c r="P1" s="464"/>
      <c r="R1" s="464"/>
      <c r="S1" s="212" t="str">
        <f>YEAR('最初に入力'!N1)&amp;"年"&amp;MONTH('最初に入力'!N1)&amp;"月"&amp;DAY('最初に入力'!N1)&amp;"日改定"</f>
        <v>2023年3月1日改定</v>
      </c>
    </row>
    <row r="2" spans="2:19" ht="12.75">
      <c r="B2" s="160" t="s">
        <v>266</v>
      </c>
      <c r="C2" s="161"/>
      <c r="D2" s="162" t="s">
        <v>267</v>
      </c>
      <c r="E2" s="163"/>
      <c r="F2" s="162" t="s">
        <v>268</v>
      </c>
      <c r="G2" s="161"/>
      <c r="H2" s="164" t="s">
        <v>269</v>
      </c>
      <c r="I2" s="162" t="s">
        <v>270</v>
      </c>
      <c r="J2" s="165"/>
      <c r="K2" s="163"/>
      <c r="L2" s="162" t="s">
        <v>271</v>
      </c>
      <c r="M2" s="165"/>
      <c r="N2" s="166"/>
      <c r="O2" s="161"/>
      <c r="P2" s="162" t="s">
        <v>272</v>
      </c>
      <c r="Q2" s="163"/>
      <c r="R2" s="167" t="s">
        <v>273</v>
      </c>
      <c r="S2" s="167" t="s">
        <v>274</v>
      </c>
    </row>
    <row r="3" spans="2:19" ht="29.25" customHeight="1">
      <c r="B3" s="168">
        <f>IF('最初に入力'!C2&lt;&gt;"",TEXT('最初に入力'!C2,"m月d日(aaa)"),"")</f>
      </c>
      <c r="C3" s="506"/>
      <c r="D3" s="447">
        <f>'最初に入力'!C5</f>
        <v>0</v>
      </c>
      <c r="E3" s="448"/>
      <c r="F3" s="447">
        <f>SUM(S21,S12)</f>
        <v>0</v>
      </c>
      <c r="G3" s="448"/>
      <c r="H3" s="169">
        <f>'最初に入力'!C6</f>
        <v>0</v>
      </c>
      <c r="I3" s="170">
        <f>'最初に入力'!C3</f>
        <v>0</v>
      </c>
      <c r="J3" s="171"/>
      <c r="K3" s="172"/>
      <c r="L3" s="170">
        <f>'最初に入力'!C4</f>
        <v>0</v>
      </c>
      <c r="M3" s="171"/>
      <c r="N3" s="173"/>
      <c r="O3" s="174"/>
      <c r="P3" s="170">
        <f>'最初に入力'!C7</f>
        <v>0</v>
      </c>
      <c r="Q3" s="172"/>
      <c r="R3" s="175">
        <f>'最初に入力'!C10</f>
        <v>0</v>
      </c>
      <c r="S3" s="507">
        <f>'最初に入力'!C11</f>
        <v>0</v>
      </c>
    </row>
    <row r="4" spans="3:19" ht="12.75">
      <c r="C4" s="464"/>
      <c r="D4" s="464"/>
      <c r="F4" s="464"/>
      <c r="G4" s="464"/>
      <c r="I4" s="464"/>
      <c r="J4" s="464"/>
      <c r="L4" s="464"/>
      <c r="M4" s="464"/>
      <c r="O4" s="464"/>
      <c r="P4" s="464"/>
      <c r="R4" s="116"/>
      <c r="S4" s="176">
        <f>'最初に入力'!F11</f>
        <v>0</v>
      </c>
    </row>
    <row r="5" spans="2:19" ht="12.75">
      <c r="B5" s="30" t="s">
        <v>518</v>
      </c>
      <c r="K5" s="464"/>
      <c r="S5" s="177" t="s">
        <v>275</v>
      </c>
    </row>
    <row r="6" spans="2:19" ht="12.75">
      <c r="B6" s="178" t="s">
        <v>503</v>
      </c>
      <c r="C6" s="179"/>
      <c r="D6" s="180"/>
      <c r="E6" s="181" t="s">
        <v>504</v>
      </c>
      <c r="F6" s="179"/>
      <c r="G6" s="180"/>
      <c r="H6" s="181" t="s">
        <v>505</v>
      </c>
      <c r="I6" s="179"/>
      <c r="J6" s="180"/>
      <c r="K6" s="181" t="s">
        <v>506</v>
      </c>
      <c r="L6" s="179"/>
      <c r="M6" s="180"/>
      <c r="N6" s="181" t="s">
        <v>519</v>
      </c>
      <c r="O6" s="179"/>
      <c r="P6" s="180"/>
      <c r="Q6" s="181" t="s">
        <v>520</v>
      </c>
      <c r="R6" s="179"/>
      <c r="S6" s="180"/>
    </row>
    <row r="7" spans="2:19" ht="12.75">
      <c r="B7" s="182" t="s">
        <v>308</v>
      </c>
      <c r="C7" s="183" t="s">
        <v>278</v>
      </c>
      <c r="D7" s="184" t="s">
        <v>279</v>
      </c>
      <c r="E7" s="182" t="s">
        <v>280</v>
      </c>
      <c r="F7" s="183" t="s">
        <v>278</v>
      </c>
      <c r="G7" s="184" t="s">
        <v>279</v>
      </c>
      <c r="H7" s="182" t="s">
        <v>280</v>
      </c>
      <c r="I7" s="183" t="s">
        <v>278</v>
      </c>
      <c r="J7" s="184" t="s">
        <v>279</v>
      </c>
      <c r="K7" s="182" t="s">
        <v>281</v>
      </c>
      <c r="L7" s="183" t="s">
        <v>278</v>
      </c>
      <c r="M7" s="184" t="s">
        <v>279</v>
      </c>
      <c r="N7" s="182" t="s">
        <v>281</v>
      </c>
      <c r="O7" s="183" t="s">
        <v>278</v>
      </c>
      <c r="P7" s="184" t="s">
        <v>279</v>
      </c>
      <c r="Q7" s="182" t="s">
        <v>281</v>
      </c>
      <c r="R7" s="183" t="s">
        <v>278</v>
      </c>
      <c r="S7" s="184" t="s">
        <v>279</v>
      </c>
    </row>
    <row r="8" spans="2:19" ht="12.75">
      <c r="B8" s="213" t="s">
        <v>521</v>
      </c>
      <c r="C8" s="186">
        <v>5250</v>
      </c>
      <c r="D8" s="214"/>
      <c r="E8" s="215"/>
      <c r="F8" s="186"/>
      <c r="G8" s="214"/>
      <c r="H8" s="213" t="s">
        <v>309</v>
      </c>
      <c r="I8" s="186">
        <v>1750</v>
      </c>
      <c r="J8" s="214"/>
      <c r="K8" s="215"/>
      <c r="L8" s="186">
        <v>0</v>
      </c>
      <c r="M8" s="214"/>
      <c r="N8" s="213"/>
      <c r="O8" s="186"/>
      <c r="P8" s="214"/>
      <c r="Q8" s="213"/>
      <c r="R8" s="186"/>
      <c r="S8" s="214"/>
    </row>
    <row r="9" spans="2:19" ht="12.75">
      <c r="B9" s="193"/>
      <c r="C9" s="194">
        <v>0</v>
      </c>
      <c r="D9" s="195"/>
      <c r="E9" s="216"/>
      <c r="F9" s="194"/>
      <c r="G9" s="195"/>
      <c r="H9" s="193"/>
      <c r="I9" s="194">
        <v>0</v>
      </c>
      <c r="J9" s="195"/>
      <c r="K9" s="216"/>
      <c r="L9" s="194"/>
      <c r="M9" s="195"/>
      <c r="N9" s="193"/>
      <c r="O9" s="194"/>
      <c r="P9" s="195"/>
      <c r="Q9" s="193"/>
      <c r="R9" s="194"/>
      <c r="S9" s="195"/>
    </row>
    <row r="10" spans="2:19" ht="12.75">
      <c r="B10" s="217"/>
      <c r="C10" s="218"/>
      <c r="D10" s="219"/>
      <c r="E10" s="220"/>
      <c r="F10" s="218"/>
      <c r="G10" s="219"/>
      <c r="H10" s="217"/>
      <c r="I10" s="218"/>
      <c r="J10" s="219"/>
      <c r="K10" s="220"/>
      <c r="L10" s="218"/>
      <c r="M10" s="219"/>
      <c r="N10" s="221"/>
      <c r="O10" s="218"/>
      <c r="P10" s="219"/>
      <c r="Q10" s="217"/>
      <c r="R10" s="218"/>
      <c r="S10" s="219"/>
    </row>
    <row r="11" spans="2:19" ht="12.75">
      <c r="B11" s="200" t="s">
        <v>300</v>
      </c>
      <c r="C11" s="201">
        <f>SUM(C8:C10)</f>
        <v>5250</v>
      </c>
      <c r="D11" s="202">
        <f>SUM(D8:D10)</f>
        <v>0</v>
      </c>
      <c r="E11" s="203" t="s">
        <v>301</v>
      </c>
      <c r="F11" s="201">
        <f>SUM(F8:F10)</f>
        <v>0</v>
      </c>
      <c r="G11" s="202">
        <f>SUM(G8:G10)</f>
        <v>0</v>
      </c>
      <c r="H11" s="203" t="s">
        <v>302</v>
      </c>
      <c r="I11" s="201">
        <f>SUM(I8:I10)</f>
        <v>1750</v>
      </c>
      <c r="J11" s="202">
        <f>SUM(J8:J10)</f>
        <v>0</v>
      </c>
      <c r="K11" s="200" t="s">
        <v>303</v>
      </c>
      <c r="L11" s="201">
        <f>SUM(L8:L10)</f>
        <v>0</v>
      </c>
      <c r="M11" s="202">
        <f>SUM(M8:M10)</f>
        <v>0</v>
      </c>
      <c r="N11" s="200" t="s">
        <v>310</v>
      </c>
      <c r="O11" s="201">
        <f>SUM(O8:O10)</f>
        <v>0</v>
      </c>
      <c r="P11" s="202">
        <f>SUM(P8:P10)</f>
        <v>0</v>
      </c>
      <c r="Q11" s="200"/>
      <c r="R11" s="201">
        <f>SUM(R8:R10)</f>
        <v>0</v>
      </c>
      <c r="S11" s="202">
        <f>SUM(S8:S10)</f>
        <v>0</v>
      </c>
    </row>
    <row r="12" spans="2:19" ht="12.75">
      <c r="B12" s="204"/>
      <c r="C12" s="205"/>
      <c r="D12" s="205"/>
      <c r="E12" s="206"/>
      <c r="F12" s="205"/>
      <c r="G12" s="205"/>
      <c r="H12" s="206"/>
      <c r="I12" s="205"/>
      <c r="J12" s="205"/>
      <c r="K12" s="204"/>
      <c r="L12" s="205"/>
      <c r="M12" s="205"/>
      <c r="N12" s="204"/>
      <c r="O12" s="205"/>
      <c r="P12" s="205"/>
      <c r="Q12" s="207" t="s">
        <v>305</v>
      </c>
      <c r="R12" s="208">
        <f>SUM(C11,F11,I11,L11,O11,R11)</f>
        <v>7000</v>
      </c>
      <c r="S12" s="209">
        <f>SUM(D11,G11,J11,M11,P11,S11)</f>
        <v>0</v>
      </c>
    </row>
    <row r="13" spans="2:19" ht="12.75">
      <c r="B13" s="30" t="s">
        <v>522</v>
      </c>
      <c r="K13" s="464"/>
      <c r="S13" s="177" t="s">
        <v>275</v>
      </c>
    </row>
    <row r="14" spans="2:19" ht="12.75">
      <c r="B14" s="178" t="s">
        <v>503</v>
      </c>
      <c r="C14" s="179"/>
      <c r="D14" s="180"/>
      <c r="E14" s="181" t="s">
        <v>504</v>
      </c>
      <c r="F14" s="179"/>
      <c r="G14" s="180"/>
      <c r="H14" s="181" t="s">
        <v>505</v>
      </c>
      <c r="I14" s="179"/>
      <c r="J14" s="180"/>
      <c r="K14" s="181" t="s">
        <v>506</v>
      </c>
      <c r="L14" s="179"/>
      <c r="M14" s="180"/>
      <c r="N14" s="181" t="s">
        <v>523</v>
      </c>
      <c r="O14" s="179"/>
      <c r="P14" s="180"/>
      <c r="Q14" s="181" t="s">
        <v>520</v>
      </c>
      <c r="R14" s="179"/>
      <c r="S14" s="180"/>
    </row>
    <row r="15" spans="2:19" ht="12.75">
      <c r="B15" s="182" t="s">
        <v>277</v>
      </c>
      <c r="C15" s="183" t="s">
        <v>278</v>
      </c>
      <c r="D15" s="184" t="s">
        <v>279</v>
      </c>
      <c r="E15" s="182" t="s">
        <v>280</v>
      </c>
      <c r="F15" s="183" t="s">
        <v>278</v>
      </c>
      <c r="G15" s="184" t="s">
        <v>279</v>
      </c>
      <c r="H15" s="182" t="s">
        <v>280</v>
      </c>
      <c r="I15" s="183" t="s">
        <v>278</v>
      </c>
      <c r="J15" s="184" t="s">
        <v>279</v>
      </c>
      <c r="K15" s="182" t="s">
        <v>281</v>
      </c>
      <c r="L15" s="183" t="s">
        <v>278</v>
      </c>
      <c r="M15" s="184" t="s">
        <v>279</v>
      </c>
      <c r="N15" s="182" t="s">
        <v>281</v>
      </c>
      <c r="O15" s="183" t="s">
        <v>278</v>
      </c>
      <c r="P15" s="184" t="s">
        <v>279</v>
      </c>
      <c r="Q15" s="182" t="s">
        <v>281</v>
      </c>
      <c r="R15" s="183" t="s">
        <v>278</v>
      </c>
      <c r="S15" s="184" t="s">
        <v>279</v>
      </c>
    </row>
    <row r="16" spans="2:19" ht="12.75">
      <c r="B16" s="213" t="s">
        <v>524</v>
      </c>
      <c r="C16" s="186">
        <v>630</v>
      </c>
      <c r="D16" s="195"/>
      <c r="E16" s="215"/>
      <c r="F16" s="186"/>
      <c r="G16" s="195"/>
      <c r="H16" s="213"/>
      <c r="I16" s="186"/>
      <c r="J16" s="195"/>
      <c r="K16" s="215"/>
      <c r="L16" s="186"/>
      <c r="M16" s="195"/>
      <c r="N16" s="213"/>
      <c r="O16" s="186"/>
      <c r="P16" s="195"/>
      <c r="Q16" s="213"/>
      <c r="R16" s="186"/>
      <c r="S16" s="195"/>
    </row>
    <row r="17" spans="2:19" ht="12.75">
      <c r="B17" s="193"/>
      <c r="C17" s="194"/>
      <c r="D17" s="195"/>
      <c r="E17" s="216"/>
      <c r="F17" s="194"/>
      <c r="G17" s="195"/>
      <c r="H17" s="193" t="s">
        <v>311</v>
      </c>
      <c r="I17" s="194">
        <v>90</v>
      </c>
      <c r="J17" s="195"/>
      <c r="K17" s="216"/>
      <c r="L17" s="194"/>
      <c r="M17" s="195"/>
      <c r="N17" s="193" t="s">
        <v>312</v>
      </c>
      <c r="O17" s="194">
        <v>460</v>
      </c>
      <c r="P17" s="195"/>
      <c r="Q17" s="193"/>
      <c r="R17" s="194"/>
      <c r="S17" s="195"/>
    </row>
    <row r="18" spans="2:19" ht="12.75">
      <c r="B18" s="193" t="s">
        <v>313</v>
      </c>
      <c r="C18" s="194">
        <v>350</v>
      </c>
      <c r="D18" s="195"/>
      <c r="E18" s="216"/>
      <c r="F18" s="194"/>
      <c r="G18" s="195"/>
      <c r="H18" s="193"/>
      <c r="I18" s="194"/>
      <c r="J18" s="195"/>
      <c r="K18" s="216"/>
      <c r="L18" s="194"/>
      <c r="M18" s="195"/>
      <c r="N18" s="193"/>
      <c r="O18" s="194"/>
      <c r="P18" s="195"/>
      <c r="Q18" s="193"/>
      <c r="R18" s="194"/>
      <c r="S18" s="195"/>
    </row>
    <row r="19" spans="2:19" ht="12.75">
      <c r="B19" s="217"/>
      <c r="C19" s="218"/>
      <c r="D19" s="219"/>
      <c r="E19" s="220"/>
      <c r="F19" s="218"/>
      <c r="G19" s="219"/>
      <c r="H19" s="217"/>
      <c r="I19" s="218"/>
      <c r="J19" s="219"/>
      <c r="K19" s="220"/>
      <c r="L19" s="218"/>
      <c r="M19" s="219"/>
      <c r="N19" s="217"/>
      <c r="O19" s="218"/>
      <c r="P19" s="219"/>
      <c r="Q19" s="217"/>
      <c r="R19" s="218"/>
      <c r="S19" s="219"/>
    </row>
    <row r="20" spans="2:19" ht="12.75">
      <c r="B20" s="200" t="s">
        <v>300</v>
      </c>
      <c r="C20" s="201">
        <f>SUM(C16:C19)</f>
        <v>980</v>
      </c>
      <c r="D20" s="202">
        <f>SUM(D16:D19)</f>
        <v>0</v>
      </c>
      <c r="E20" s="203" t="s">
        <v>301</v>
      </c>
      <c r="F20" s="201">
        <f>SUM(F16:F19)</f>
        <v>0</v>
      </c>
      <c r="G20" s="202">
        <f>SUM(G16:G19)</f>
        <v>0</v>
      </c>
      <c r="H20" s="203" t="s">
        <v>314</v>
      </c>
      <c r="I20" s="201">
        <f>SUM(I16:I19)</f>
        <v>90</v>
      </c>
      <c r="J20" s="202">
        <f>SUM(J16:J19)</f>
        <v>0</v>
      </c>
      <c r="K20" s="200" t="s">
        <v>303</v>
      </c>
      <c r="L20" s="201">
        <f>SUM(L16:L19)</f>
        <v>0</v>
      </c>
      <c r="M20" s="202">
        <f>SUM(M16:M19)</f>
        <v>0</v>
      </c>
      <c r="N20" s="200" t="s">
        <v>315</v>
      </c>
      <c r="O20" s="201">
        <f>SUM(O16:O19)</f>
        <v>460</v>
      </c>
      <c r="P20" s="202">
        <f>SUM(P16:P19)</f>
        <v>0</v>
      </c>
      <c r="Q20" s="200"/>
      <c r="R20" s="201">
        <f>SUM(R16:R19)</f>
        <v>0</v>
      </c>
      <c r="S20" s="202">
        <f>SUM(S16:S19)</f>
        <v>0</v>
      </c>
    </row>
    <row r="21" spans="2:19" ht="12.75">
      <c r="B21" s="204"/>
      <c r="C21" s="205"/>
      <c r="D21" s="205"/>
      <c r="E21" s="206"/>
      <c r="F21" s="205"/>
      <c r="G21" s="205"/>
      <c r="H21" s="206"/>
      <c r="I21" s="205"/>
      <c r="J21" s="205"/>
      <c r="K21" s="204"/>
      <c r="L21" s="205"/>
      <c r="M21" s="205"/>
      <c r="N21" s="204"/>
      <c r="O21" s="205"/>
      <c r="P21" s="205"/>
      <c r="Q21" s="207" t="s">
        <v>305</v>
      </c>
      <c r="R21" s="208">
        <f>SUM(C20,F20,I20,L20,O20,R20)</f>
        <v>1530</v>
      </c>
      <c r="S21" s="209">
        <f>SUM(D20,G20,J20,M20,P20,S20)</f>
        <v>0</v>
      </c>
    </row>
    <row r="22" ht="12.75">
      <c r="B22" s="467" t="s">
        <v>316</v>
      </c>
    </row>
    <row r="23" ht="13.5">
      <c r="B23" s="467" t="s">
        <v>317</v>
      </c>
    </row>
    <row r="24" ht="13.5">
      <c r="B24" s="467" t="s">
        <v>318</v>
      </c>
    </row>
    <row r="25" ht="12.75">
      <c r="B25" s="41"/>
    </row>
    <row r="26" ht="12.75">
      <c r="B26" s="211"/>
    </row>
    <row r="27" spans="2:8" ht="12.75">
      <c r="B27" s="41"/>
      <c r="C27" s="222"/>
      <c r="D27" s="222"/>
      <c r="E27" s="464"/>
      <c r="F27" s="222"/>
      <c r="G27" s="222"/>
      <c r="H27" s="464"/>
    </row>
    <row r="28" spans="2:6" ht="12.75">
      <c r="B28" s="41"/>
      <c r="F28" s="210" t="s">
        <v>319</v>
      </c>
    </row>
  </sheetData>
  <sheetProtection sheet="1" objects="1" scenarios="1"/>
  <mergeCells count="2">
    <mergeCell ref="D3:E3"/>
    <mergeCell ref="F3:G3"/>
  </mergeCells>
  <conditionalFormatting sqref="S8:S10 D8:D10 G8:G10 J8:J10 M8:M10 P8:P10">
    <cfRule type="cellIs" priority="2" dxfId="42" operator="greaterThan">
      <formula>C8</formula>
    </cfRule>
  </conditionalFormatting>
  <conditionalFormatting sqref="D16:D19 J16:J19 M16:M19 P16:P19 S16:S19 G16:G19">
    <cfRule type="cellIs" priority="1" dxfId="42" operator="greaterThan">
      <formula>C16</formula>
    </cfRule>
  </conditionalFormatting>
  <hyperlinks>
    <hyperlink ref="A1" location="最初に入力!A1" display="〇"/>
  </hyperlinks>
  <printOptions/>
  <pageMargins left="0.03937007874015748" right="0.03937007874015748" top="0.7480314960629921" bottom="0.7480314960629921" header="0.31496062992125984" footer="0.31496062992125984"/>
  <pageSetup fitToHeight="1" fitToWidth="1"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codeName="Sheet6">
    <pageSetUpPr fitToPage="1"/>
  </sheetPr>
  <dimension ref="A1:S39"/>
  <sheetViews>
    <sheetView showGridLines="0" showZeros="0" zoomScalePageLayoutView="0" workbookViewId="0" topLeftCell="A1">
      <selection activeCell="A1" sqref="A1"/>
    </sheetView>
  </sheetViews>
  <sheetFormatPr defaultColWidth="9.140625" defaultRowHeight="15"/>
  <cols>
    <col min="1" max="1" width="1.421875" style="464" customWidth="1"/>
    <col min="2" max="2" width="10.7109375" style="505" customWidth="1"/>
    <col min="3" max="4" width="6.421875" style="210" customWidth="1"/>
    <col min="5" max="5" width="10.7109375" style="505" customWidth="1"/>
    <col min="6" max="7" width="6.421875" style="210" customWidth="1"/>
    <col min="8" max="8" width="10.7109375" style="505" customWidth="1"/>
    <col min="9" max="10" width="6.421875" style="210" customWidth="1"/>
    <col min="11" max="11" width="10.7109375" style="505" customWidth="1"/>
    <col min="12" max="13" width="6.421875" style="210" customWidth="1"/>
    <col min="14" max="14" width="10.7109375" style="505" customWidth="1"/>
    <col min="15" max="16" width="6.421875" style="210" customWidth="1"/>
    <col min="17" max="17" width="10.7109375" style="505" customWidth="1"/>
    <col min="18" max="19" width="6.421875" style="210" customWidth="1"/>
    <col min="20" max="16384" width="8.8515625" style="464" customWidth="1"/>
  </cols>
  <sheetData>
    <row r="1" spans="1:19" ht="12.75">
      <c r="A1" s="159" t="s">
        <v>265</v>
      </c>
      <c r="C1" s="464"/>
      <c r="D1" s="464"/>
      <c r="F1" s="464"/>
      <c r="G1" s="464"/>
      <c r="I1" s="464"/>
      <c r="J1" s="464"/>
      <c r="L1" s="464"/>
      <c r="M1" s="464"/>
      <c r="O1" s="464"/>
      <c r="P1" s="464"/>
      <c r="R1" s="464"/>
      <c r="S1" s="212" t="str">
        <f>YEAR('最初に入力'!N1)&amp;"年"&amp;MONTH('最初に入力'!N1)&amp;"月"&amp;DAY('最初に入力'!N1)&amp;"日改定"</f>
        <v>2023年3月1日改定</v>
      </c>
    </row>
    <row r="2" spans="2:19" ht="12.75">
      <c r="B2" s="160" t="s">
        <v>266</v>
      </c>
      <c r="C2" s="161"/>
      <c r="D2" s="162" t="s">
        <v>267</v>
      </c>
      <c r="E2" s="163"/>
      <c r="F2" s="162" t="s">
        <v>268</v>
      </c>
      <c r="G2" s="161"/>
      <c r="H2" s="164" t="s">
        <v>269</v>
      </c>
      <c r="I2" s="162" t="s">
        <v>270</v>
      </c>
      <c r="J2" s="165"/>
      <c r="K2" s="163"/>
      <c r="L2" s="162" t="s">
        <v>271</v>
      </c>
      <c r="M2" s="165"/>
      <c r="N2" s="166"/>
      <c r="O2" s="161"/>
      <c r="P2" s="162" t="s">
        <v>272</v>
      </c>
      <c r="Q2" s="163"/>
      <c r="R2" s="167" t="s">
        <v>273</v>
      </c>
      <c r="S2" s="167" t="s">
        <v>274</v>
      </c>
    </row>
    <row r="3" spans="2:19" ht="29.25" customHeight="1">
      <c r="B3" s="168">
        <f>IF('最初に入力'!C2&lt;&gt;"",TEXT('最初に入力'!C2,"m月d日(aaa)"),"")</f>
      </c>
      <c r="C3" s="506"/>
      <c r="D3" s="447">
        <f>'最初に入力'!C5</f>
        <v>0</v>
      </c>
      <c r="E3" s="448"/>
      <c r="F3" s="447">
        <f>SUM(S19,S31)</f>
        <v>0</v>
      </c>
      <c r="G3" s="448"/>
      <c r="H3" s="169">
        <f>'最初に入力'!C6</f>
        <v>0</v>
      </c>
      <c r="I3" s="170">
        <f>'最初に入力'!C3</f>
        <v>0</v>
      </c>
      <c r="J3" s="171"/>
      <c r="K3" s="172"/>
      <c r="L3" s="170">
        <f>'最初に入力'!C4</f>
        <v>0</v>
      </c>
      <c r="M3" s="171"/>
      <c r="N3" s="173"/>
      <c r="O3" s="174"/>
      <c r="P3" s="170">
        <f>'最初に入力'!C7</f>
        <v>0</v>
      </c>
      <c r="Q3" s="172"/>
      <c r="R3" s="175">
        <f>'最初に入力'!C10</f>
        <v>0</v>
      </c>
      <c r="S3" s="507">
        <f>'最初に入力'!C11</f>
        <v>0</v>
      </c>
    </row>
    <row r="4" spans="3:19" ht="12.75">
      <c r="C4" s="464"/>
      <c r="D4" s="464"/>
      <c r="F4" s="464"/>
      <c r="G4" s="464"/>
      <c r="I4" s="464"/>
      <c r="J4" s="464"/>
      <c r="L4" s="464"/>
      <c r="M4" s="464"/>
      <c r="O4" s="464"/>
      <c r="P4" s="464"/>
      <c r="R4" s="116"/>
      <c r="S4" s="176">
        <f>'最初に入力'!F11</f>
        <v>0</v>
      </c>
    </row>
    <row r="5" spans="2:19" ht="12.75">
      <c r="B5" s="30" t="s">
        <v>525</v>
      </c>
      <c r="C5" s="464"/>
      <c r="D5" s="464"/>
      <c r="F5" s="464"/>
      <c r="G5" s="464"/>
      <c r="I5" s="464"/>
      <c r="J5" s="464"/>
      <c r="L5" s="464"/>
      <c r="M5" s="464"/>
      <c r="O5" s="464"/>
      <c r="P5" s="464"/>
      <c r="R5" s="464"/>
      <c r="S5" s="177" t="s">
        <v>320</v>
      </c>
    </row>
    <row r="6" spans="2:19" ht="12.75">
      <c r="B6" s="178" t="s">
        <v>503</v>
      </c>
      <c r="C6" s="179"/>
      <c r="D6" s="180"/>
      <c r="E6" s="181" t="s">
        <v>504</v>
      </c>
      <c r="F6" s="179"/>
      <c r="G6" s="180"/>
      <c r="H6" s="181" t="s">
        <v>505</v>
      </c>
      <c r="I6" s="179"/>
      <c r="J6" s="180"/>
      <c r="K6" s="449" t="s">
        <v>506</v>
      </c>
      <c r="L6" s="450"/>
      <c r="M6" s="451"/>
      <c r="N6" s="181"/>
      <c r="O6" s="179"/>
      <c r="P6" s="180"/>
      <c r="Q6" s="181"/>
      <c r="R6" s="179"/>
      <c r="S6" s="180"/>
    </row>
    <row r="7" spans="2:19" ht="12.75">
      <c r="B7" s="182" t="s">
        <v>277</v>
      </c>
      <c r="C7" s="183" t="s">
        <v>278</v>
      </c>
      <c r="D7" s="184" t="s">
        <v>279</v>
      </c>
      <c r="E7" s="182" t="s">
        <v>280</v>
      </c>
      <c r="F7" s="183" t="s">
        <v>278</v>
      </c>
      <c r="G7" s="184" t="s">
        <v>279</v>
      </c>
      <c r="H7" s="182" t="s">
        <v>280</v>
      </c>
      <c r="I7" s="183" t="s">
        <v>278</v>
      </c>
      <c r="J7" s="184" t="s">
        <v>279</v>
      </c>
      <c r="K7" s="182" t="s">
        <v>281</v>
      </c>
      <c r="L7" s="183" t="s">
        <v>278</v>
      </c>
      <c r="M7" s="184" t="s">
        <v>279</v>
      </c>
      <c r="N7" s="182"/>
      <c r="O7" s="183"/>
      <c r="P7" s="184"/>
      <c r="Q7" s="182" t="s">
        <v>281</v>
      </c>
      <c r="R7" s="183" t="s">
        <v>278</v>
      </c>
      <c r="S7" s="184" t="s">
        <v>279</v>
      </c>
    </row>
    <row r="8" spans="2:19" ht="12.75">
      <c r="B8" s="185" t="s">
        <v>526</v>
      </c>
      <c r="C8" s="186">
        <v>3780</v>
      </c>
      <c r="D8" s="187"/>
      <c r="E8" s="185" t="s">
        <v>527</v>
      </c>
      <c r="F8" s="186"/>
      <c r="G8" s="187"/>
      <c r="H8" s="185" t="s">
        <v>528</v>
      </c>
      <c r="I8" s="186">
        <v>2100</v>
      </c>
      <c r="J8" s="187"/>
      <c r="K8" s="185"/>
      <c r="L8" s="186">
        <v>0</v>
      </c>
      <c r="M8" s="187"/>
      <c r="N8" s="185"/>
      <c r="O8" s="186"/>
      <c r="P8" s="187"/>
      <c r="Q8" s="185"/>
      <c r="R8" s="186"/>
      <c r="S8" s="187"/>
    </row>
    <row r="9" spans="2:19" ht="12.75">
      <c r="B9" s="188"/>
      <c r="C9" s="189"/>
      <c r="D9" s="190"/>
      <c r="E9" s="188" t="s">
        <v>321</v>
      </c>
      <c r="F9" s="189">
        <v>10</v>
      </c>
      <c r="G9" s="190"/>
      <c r="H9" s="188"/>
      <c r="I9" s="189"/>
      <c r="J9" s="190"/>
      <c r="K9" s="188"/>
      <c r="L9" s="189">
        <v>0</v>
      </c>
      <c r="M9" s="190"/>
      <c r="N9" s="188"/>
      <c r="O9" s="189"/>
      <c r="P9" s="190"/>
      <c r="Q9" s="188"/>
      <c r="R9" s="189"/>
      <c r="S9" s="190"/>
    </row>
    <row r="10" spans="2:19" ht="12.75">
      <c r="B10" s="188"/>
      <c r="C10" s="189"/>
      <c r="D10" s="190"/>
      <c r="E10" s="188"/>
      <c r="F10" s="189"/>
      <c r="G10" s="190"/>
      <c r="H10" s="188" t="s">
        <v>529</v>
      </c>
      <c r="I10" s="189">
        <v>440</v>
      </c>
      <c r="J10" s="190"/>
      <c r="K10" s="188"/>
      <c r="L10" s="189"/>
      <c r="M10" s="190"/>
      <c r="N10" s="188"/>
      <c r="O10" s="189"/>
      <c r="P10" s="190"/>
      <c r="Q10" s="188"/>
      <c r="R10" s="189"/>
      <c r="S10" s="190"/>
    </row>
    <row r="11" spans="2:19" ht="12.75">
      <c r="B11" s="188"/>
      <c r="C11" s="189"/>
      <c r="D11" s="190"/>
      <c r="E11" s="188"/>
      <c r="F11" s="189"/>
      <c r="G11" s="190"/>
      <c r="H11" s="188" t="s">
        <v>530</v>
      </c>
      <c r="I11" s="189">
        <v>350</v>
      </c>
      <c r="J11" s="190"/>
      <c r="K11" s="188"/>
      <c r="L11" s="189"/>
      <c r="M11" s="190"/>
      <c r="N11" s="188"/>
      <c r="O11" s="189"/>
      <c r="P11" s="190"/>
      <c r="Q11" s="188"/>
      <c r="R11" s="189"/>
      <c r="S11" s="190"/>
    </row>
    <row r="12" spans="2:19" ht="12.75">
      <c r="B12" s="188"/>
      <c r="C12" s="189"/>
      <c r="D12" s="190"/>
      <c r="E12" s="188"/>
      <c r="F12" s="189"/>
      <c r="G12" s="190"/>
      <c r="H12" s="188" t="s">
        <v>531</v>
      </c>
      <c r="I12" s="189">
        <v>360</v>
      </c>
      <c r="J12" s="190"/>
      <c r="K12" s="188"/>
      <c r="L12" s="189"/>
      <c r="M12" s="190"/>
      <c r="N12" s="188"/>
      <c r="O12" s="189"/>
      <c r="P12" s="190"/>
      <c r="Q12" s="188"/>
      <c r="R12" s="189"/>
      <c r="S12" s="190"/>
    </row>
    <row r="13" spans="2:19" ht="12.75">
      <c r="B13" s="188"/>
      <c r="C13" s="189"/>
      <c r="D13" s="190"/>
      <c r="E13" s="188"/>
      <c r="F13" s="189"/>
      <c r="G13" s="190"/>
      <c r="H13" s="188" t="s">
        <v>532</v>
      </c>
      <c r="I13" s="189">
        <v>200</v>
      </c>
      <c r="J13" s="190"/>
      <c r="K13" s="188"/>
      <c r="L13" s="189"/>
      <c r="M13" s="190"/>
      <c r="N13" s="188"/>
      <c r="O13" s="189"/>
      <c r="P13" s="190"/>
      <c r="Q13" s="188"/>
      <c r="R13" s="189"/>
      <c r="S13" s="190"/>
    </row>
    <row r="14" spans="2:19" ht="12.75">
      <c r="B14" s="188" t="s">
        <v>533</v>
      </c>
      <c r="C14" s="189">
        <v>350</v>
      </c>
      <c r="D14" s="190"/>
      <c r="E14" s="188"/>
      <c r="F14" s="189"/>
      <c r="G14" s="190"/>
      <c r="H14" s="188" t="s">
        <v>322</v>
      </c>
      <c r="I14" s="189">
        <v>110</v>
      </c>
      <c r="J14" s="190"/>
      <c r="K14" s="188"/>
      <c r="L14" s="189"/>
      <c r="M14" s="190"/>
      <c r="N14" s="188"/>
      <c r="O14" s="189"/>
      <c r="P14" s="190"/>
      <c r="Q14" s="188"/>
      <c r="R14" s="189"/>
      <c r="S14" s="190"/>
    </row>
    <row r="15" spans="2:19" ht="12.75">
      <c r="B15" s="188" t="s">
        <v>534</v>
      </c>
      <c r="C15" s="189">
        <v>260</v>
      </c>
      <c r="D15" s="190"/>
      <c r="E15" s="188"/>
      <c r="F15" s="189"/>
      <c r="G15" s="190"/>
      <c r="H15" s="188" t="s">
        <v>323</v>
      </c>
      <c r="I15" s="189">
        <v>120</v>
      </c>
      <c r="J15" s="190"/>
      <c r="K15" s="188"/>
      <c r="L15" s="189"/>
      <c r="M15" s="190"/>
      <c r="N15" s="188"/>
      <c r="O15" s="189"/>
      <c r="P15" s="190"/>
      <c r="Q15" s="188"/>
      <c r="R15" s="189"/>
      <c r="S15" s="190"/>
    </row>
    <row r="16" spans="2:19" ht="12.75">
      <c r="B16" s="188" t="s">
        <v>324</v>
      </c>
      <c r="C16" s="189">
        <v>540</v>
      </c>
      <c r="D16" s="190"/>
      <c r="E16" s="188"/>
      <c r="F16" s="189"/>
      <c r="G16" s="190"/>
      <c r="H16" s="188"/>
      <c r="I16" s="189"/>
      <c r="J16" s="190"/>
      <c r="K16" s="188"/>
      <c r="L16" s="189"/>
      <c r="M16" s="190"/>
      <c r="N16" s="188"/>
      <c r="O16" s="189"/>
      <c r="P16" s="190"/>
      <c r="Q16" s="188"/>
      <c r="R16" s="189"/>
      <c r="S16" s="190"/>
    </row>
    <row r="17" spans="2:19" ht="12.75">
      <c r="B17" s="223"/>
      <c r="C17" s="224"/>
      <c r="D17" s="225"/>
      <c r="E17" s="223"/>
      <c r="F17" s="224"/>
      <c r="G17" s="225"/>
      <c r="H17" s="223"/>
      <c r="I17" s="224"/>
      <c r="J17" s="225"/>
      <c r="K17" s="223"/>
      <c r="L17" s="224"/>
      <c r="M17" s="225"/>
      <c r="N17" s="223"/>
      <c r="O17" s="224"/>
      <c r="P17" s="225"/>
      <c r="Q17" s="223"/>
      <c r="R17" s="224"/>
      <c r="S17" s="225"/>
    </row>
    <row r="18" spans="2:19" ht="12.75">
      <c r="B18" s="200" t="s">
        <v>325</v>
      </c>
      <c r="C18" s="201">
        <f>SUM(C8:C17)</f>
        <v>4930</v>
      </c>
      <c r="D18" s="226">
        <f>SUM(D8:D17)</f>
        <v>0</v>
      </c>
      <c r="E18" s="227" t="s">
        <v>326</v>
      </c>
      <c r="F18" s="201">
        <f aca="true" t="shared" si="0" ref="F18:P18">SUM(F8:F17)</f>
        <v>10</v>
      </c>
      <c r="G18" s="202">
        <f t="shared" si="0"/>
        <v>0</v>
      </c>
      <c r="H18" s="227" t="s">
        <v>327</v>
      </c>
      <c r="I18" s="201">
        <f t="shared" si="0"/>
        <v>3680</v>
      </c>
      <c r="J18" s="202">
        <f t="shared" si="0"/>
        <v>0</v>
      </c>
      <c r="K18" s="227">
        <f t="shared" si="0"/>
        <v>0</v>
      </c>
      <c r="L18" s="201">
        <f t="shared" si="0"/>
        <v>0</v>
      </c>
      <c r="M18" s="202">
        <f t="shared" si="0"/>
        <v>0</v>
      </c>
      <c r="N18" s="227">
        <f t="shared" si="0"/>
        <v>0</v>
      </c>
      <c r="O18" s="201">
        <f t="shared" si="0"/>
        <v>0</v>
      </c>
      <c r="P18" s="202">
        <f t="shared" si="0"/>
        <v>0</v>
      </c>
      <c r="Q18" s="227"/>
      <c r="R18" s="201">
        <f>SUM(R8:R17)</f>
        <v>0</v>
      </c>
      <c r="S18" s="202">
        <f>SUM(S8:S17)</f>
        <v>0</v>
      </c>
    </row>
    <row r="19" spans="2:19" ht="12.75">
      <c r="B19" s="204"/>
      <c r="C19" s="205"/>
      <c r="D19" s="205"/>
      <c r="E19" s="206"/>
      <c r="F19" s="205"/>
      <c r="G19" s="205"/>
      <c r="H19" s="206"/>
      <c r="I19" s="205"/>
      <c r="J19" s="205"/>
      <c r="K19" s="204"/>
      <c r="L19" s="205"/>
      <c r="M19" s="205"/>
      <c r="N19" s="204"/>
      <c r="O19" s="205"/>
      <c r="P19" s="205"/>
      <c r="Q19" s="207" t="s">
        <v>305</v>
      </c>
      <c r="R19" s="208">
        <f>SUM(C18,F18,I18,L18,O18,R18)</f>
        <v>8620</v>
      </c>
      <c r="S19" s="209">
        <f>SUM(D18,G18,J18,M18,P18,S18)</f>
        <v>0</v>
      </c>
    </row>
    <row r="20" spans="2:19" ht="12.75">
      <c r="B20" s="204"/>
      <c r="C20" s="205"/>
      <c r="D20" s="205"/>
      <c r="E20" s="206"/>
      <c r="F20" s="205"/>
      <c r="G20" s="205"/>
      <c r="H20" s="206"/>
      <c r="I20" s="205"/>
      <c r="J20" s="205"/>
      <c r="K20" s="204"/>
      <c r="L20" s="205"/>
      <c r="M20" s="205"/>
      <c r="N20" s="204"/>
      <c r="O20" s="205"/>
      <c r="P20" s="205"/>
      <c r="Q20" s="228"/>
      <c r="R20" s="229"/>
      <c r="S20" s="229"/>
    </row>
    <row r="21" spans="2:19" ht="12.75">
      <c r="B21" s="230" t="s">
        <v>328</v>
      </c>
      <c r="C21" s="231"/>
      <c r="D21" s="231"/>
      <c r="E21" s="206"/>
      <c r="F21" s="205"/>
      <c r="G21" s="205"/>
      <c r="H21" s="206"/>
      <c r="I21" s="205"/>
      <c r="J21" s="205"/>
      <c r="K21" s="204"/>
      <c r="L21" s="205"/>
      <c r="M21" s="205"/>
      <c r="N21" s="204"/>
      <c r="O21" s="205"/>
      <c r="P21" s="205"/>
      <c r="Q21" s="228"/>
      <c r="R21" s="229"/>
      <c r="S21" s="177" t="s">
        <v>320</v>
      </c>
    </row>
    <row r="22" spans="2:19" ht="12.75">
      <c r="B22" s="178" t="s">
        <v>503</v>
      </c>
      <c r="C22" s="179"/>
      <c r="D22" s="180"/>
      <c r="E22" s="181" t="s">
        <v>504</v>
      </c>
      <c r="F22" s="179"/>
      <c r="G22" s="180"/>
      <c r="H22" s="181" t="s">
        <v>505</v>
      </c>
      <c r="I22" s="179"/>
      <c r="J22" s="180"/>
      <c r="K22" s="449" t="s">
        <v>506</v>
      </c>
      <c r="L22" s="450"/>
      <c r="M22" s="451"/>
      <c r="N22" s="181"/>
      <c r="O22" s="179"/>
      <c r="P22" s="180"/>
      <c r="Q22" s="181"/>
      <c r="R22" s="179"/>
      <c r="S22" s="180"/>
    </row>
    <row r="23" spans="2:19" ht="12.75">
      <c r="B23" s="182" t="s">
        <v>277</v>
      </c>
      <c r="C23" s="183" t="s">
        <v>278</v>
      </c>
      <c r="D23" s="184" t="s">
        <v>279</v>
      </c>
      <c r="E23" s="182" t="s">
        <v>280</v>
      </c>
      <c r="F23" s="183" t="s">
        <v>278</v>
      </c>
      <c r="G23" s="184" t="s">
        <v>279</v>
      </c>
      <c r="H23" s="182" t="s">
        <v>280</v>
      </c>
      <c r="I23" s="183" t="s">
        <v>278</v>
      </c>
      <c r="J23" s="184" t="s">
        <v>279</v>
      </c>
      <c r="K23" s="182" t="s">
        <v>281</v>
      </c>
      <c r="L23" s="183" t="s">
        <v>278</v>
      </c>
      <c r="M23" s="184" t="s">
        <v>279</v>
      </c>
      <c r="N23" s="182"/>
      <c r="O23" s="183"/>
      <c r="P23" s="184"/>
      <c r="Q23" s="182" t="s">
        <v>281</v>
      </c>
      <c r="R23" s="183" t="s">
        <v>278</v>
      </c>
      <c r="S23" s="184" t="s">
        <v>279</v>
      </c>
    </row>
    <row r="24" spans="2:19" ht="12.75">
      <c r="B24" s="188" t="s">
        <v>329</v>
      </c>
      <c r="C24" s="189">
        <v>990</v>
      </c>
      <c r="D24" s="190"/>
      <c r="E24" s="188" t="s">
        <v>535</v>
      </c>
      <c r="F24" s="189">
        <v>1630</v>
      </c>
      <c r="G24" s="190"/>
      <c r="H24" s="188" t="s">
        <v>330</v>
      </c>
      <c r="I24" s="189">
        <v>780</v>
      </c>
      <c r="J24" s="190"/>
      <c r="K24" s="188"/>
      <c r="L24" s="189"/>
      <c r="M24" s="190"/>
      <c r="N24" s="188"/>
      <c r="O24" s="189"/>
      <c r="P24" s="190"/>
      <c r="Q24" s="188"/>
      <c r="R24" s="189"/>
      <c r="S24" s="190"/>
    </row>
    <row r="25" spans="2:19" ht="12.75">
      <c r="B25" s="188" t="s">
        <v>536</v>
      </c>
      <c r="C25" s="189">
        <v>190</v>
      </c>
      <c r="D25" s="190"/>
      <c r="E25" s="188"/>
      <c r="F25" s="189"/>
      <c r="G25" s="190"/>
      <c r="H25" s="188"/>
      <c r="I25" s="189"/>
      <c r="J25" s="190"/>
      <c r="K25" s="188"/>
      <c r="L25" s="189"/>
      <c r="M25" s="190"/>
      <c r="N25" s="188"/>
      <c r="O25" s="189"/>
      <c r="P25" s="190"/>
      <c r="Q25" s="188"/>
      <c r="R25" s="189"/>
      <c r="S25" s="190"/>
    </row>
    <row r="26" spans="2:19" ht="12.75">
      <c r="B26" s="188" t="s">
        <v>331</v>
      </c>
      <c r="C26" s="189">
        <v>180</v>
      </c>
      <c r="D26" s="190"/>
      <c r="E26" s="188"/>
      <c r="F26" s="189"/>
      <c r="G26" s="190"/>
      <c r="H26" s="188"/>
      <c r="I26" s="189"/>
      <c r="J26" s="190"/>
      <c r="K26" s="188"/>
      <c r="L26" s="189"/>
      <c r="M26" s="190"/>
      <c r="N26" s="188"/>
      <c r="O26" s="189"/>
      <c r="P26" s="190"/>
      <c r="Q26" s="188"/>
      <c r="R26" s="189"/>
      <c r="S26" s="190"/>
    </row>
    <row r="27" spans="2:19" ht="12.75">
      <c r="B27" s="232" t="s">
        <v>332</v>
      </c>
      <c r="C27" s="189"/>
      <c r="D27" s="190"/>
      <c r="E27" s="233" t="s">
        <v>333</v>
      </c>
      <c r="F27" s="189"/>
      <c r="G27" s="190"/>
      <c r="H27" s="188" t="s">
        <v>334</v>
      </c>
      <c r="I27" s="189">
        <v>240</v>
      </c>
      <c r="J27" s="190"/>
      <c r="K27" s="188"/>
      <c r="L27" s="189"/>
      <c r="M27" s="190"/>
      <c r="N27" s="188"/>
      <c r="O27" s="189"/>
      <c r="P27" s="190"/>
      <c r="Q27" s="188"/>
      <c r="R27" s="189"/>
      <c r="S27" s="190"/>
    </row>
    <row r="28" spans="2:19" ht="12.75">
      <c r="B28" s="188" t="s">
        <v>537</v>
      </c>
      <c r="C28" s="189">
        <v>1380</v>
      </c>
      <c r="D28" s="190"/>
      <c r="E28" s="188" t="s">
        <v>538</v>
      </c>
      <c r="F28" s="189">
        <v>2720</v>
      </c>
      <c r="G28" s="190"/>
      <c r="H28" s="188" t="s">
        <v>335</v>
      </c>
      <c r="I28" s="189"/>
      <c r="J28" s="190"/>
      <c r="K28" s="188"/>
      <c r="L28" s="189"/>
      <c r="M28" s="190"/>
      <c r="N28" s="188"/>
      <c r="O28" s="189"/>
      <c r="P28" s="190"/>
      <c r="Q28" s="188"/>
      <c r="R28" s="189"/>
      <c r="S28" s="190"/>
    </row>
    <row r="29" spans="2:19" ht="12.75">
      <c r="B29" s="188"/>
      <c r="C29" s="189"/>
      <c r="D29" s="190"/>
      <c r="E29" s="188"/>
      <c r="F29" s="189"/>
      <c r="G29" s="190"/>
      <c r="H29" s="188" t="s">
        <v>336</v>
      </c>
      <c r="I29" s="189"/>
      <c r="J29" s="190"/>
      <c r="K29" s="188"/>
      <c r="L29" s="189"/>
      <c r="M29" s="190"/>
      <c r="N29" s="188"/>
      <c r="O29" s="189"/>
      <c r="P29" s="190"/>
      <c r="Q29" s="188"/>
      <c r="R29" s="189"/>
      <c r="S29" s="190"/>
    </row>
    <row r="30" spans="2:19" ht="12.75">
      <c r="B30" s="200" t="s">
        <v>325</v>
      </c>
      <c r="C30" s="201">
        <f>SUM(C24:C29)</f>
        <v>2740</v>
      </c>
      <c r="D30" s="202">
        <f>SUM(D24:D29)</f>
        <v>0</v>
      </c>
      <c r="E30" s="227" t="s">
        <v>337</v>
      </c>
      <c r="F30" s="201">
        <f>SUM(F24:F29)</f>
        <v>4350</v>
      </c>
      <c r="G30" s="202">
        <f>SUM(G24:G29)</f>
        <v>0</v>
      </c>
      <c r="H30" s="227" t="s">
        <v>327</v>
      </c>
      <c r="I30" s="201">
        <f>SUM(I24:I29)</f>
        <v>1020</v>
      </c>
      <c r="J30" s="202">
        <f>SUM(J24:J29)</f>
        <v>0</v>
      </c>
      <c r="K30" s="227" t="s">
        <v>338</v>
      </c>
      <c r="L30" s="201">
        <f>SUM(L24:L29)</f>
        <v>0</v>
      </c>
      <c r="M30" s="202">
        <f>SUM(M24:M29)</f>
        <v>0</v>
      </c>
      <c r="N30" s="227">
        <f>SUM(N24:N29)</f>
        <v>0</v>
      </c>
      <c r="O30" s="201">
        <f>SUM(O24:O29)</f>
        <v>0</v>
      </c>
      <c r="P30" s="202">
        <f>SUM(P24:P29)</f>
        <v>0</v>
      </c>
      <c r="Q30" s="234"/>
      <c r="R30" s="201">
        <f>SUM(R24:R29)</f>
        <v>0</v>
      </c>
      <c r="S30" s="202">
        <f>SUM(S24:S29)</f>
        <v>0</v>
      </c>
    </row>
    <row r="31" spans="2:19" ht="12.75">
      <c r="B31" s="204"/>
      <c r="C31" s="205"/>
      <c r="D31" s="205"/>
      <c r="E31" s="206"/>
      <c r="F31" s="205"/>
      <c r="G31" s="205"/>
      <c r="H31" s="206"/>
      <c r="I31" s="205"/>
      <c r="J31" s="205"/>
      <c r="K31" s="204"/>
      <c r="L31" s="205"/>
      <c r="M31" s="205"/>
      <c r="N31" s="204"/>
      <c r="O31" s="205"/>
      <c r="P31" s="205"/>
      <c r="Q31" s="207" t="s">
        <v>305</v>
      </c>
      <c r="R31" s="208">
        <f>SUM(C30,F30,I30,L30,O30,R30)</f>
        <v>8110</v>
      </c>
      <c r="S31" s="209">
        <f>SUM(D30,G30,J30,M30,P30,S30)</f>
        <v>0</v>
      </c>
    </row>
    <row r="32" spans="2:19" ht="12.75">
      <c r="B32" s="121" t="s">
        <v>339</v>
      </c>
      <c r="C32" s="205"/>
      <c r="D32" s="205"/>
      <c r="E32" s="206"/>
      <c r="F32" s="205"/>
      <c r="G32" s="205"/>
      <c r="H32" s="206"/>
      <c r="I32" s="205"/>
      <c r="J32" s="205"/>
      <c r="K32" s="204"/>
      <c r="L32" s="205"/>
      <c r="M32" s="205"/>
      <c r="N32" s="204"/>
      <c r="O32" s="205"/>
      <c r="P32" s="205"/>
      <c r="Q32" s="228"/>
      <c r="R32" s="229"/>
      <c r="S32" s="229"/>
    </row>
    <row r="33" spans="2:19" ht="12.75">
      <c r="B33" s="204"/>
      <c r="C33" s="205"/>
      <c r="D33" s="205"/>
      <c r="E33" s="206"/>
      <c r="F33" s="205"/>
      <c r="G33" s="205"/>
      <c r="H33" s="206"/>
      <c r="I33" s="205"/>
      <c r="J33" s="205"/>
      <c r="K33" s="204"/>
      <c r="L33" s="205"/>
      <c r="M33" s="205"/>
      <c r="N33" s="204"/>
      <c r="O33" s="205"/>
      <c r="P33" s="205"/>
      <c r="Q33" s="228"/>
      <c r="R33" s="229"/>
      <c r="S33" s="229"/>
    </row>
    <row r="34" ht="12.75">
      <c r="B34" s="41"/>
    </row>
    <row r="35" spans="2:9" ht="12.75">
      <c r="B35" s="41"/>
      <c r="C35" s="222"/>
      <c r="D35" s="222"/>
      <c r="E35" s="464"/>
      <c r="F35" s="222"/>
      <c r="G35" s="222"/>
      <c r="H35" s="464"/>
      <c r="I35" s="222"/>
    </row>
    <row r="36" spans="2:9" ht="12.75">
      <c r="B36" s="43"/>
      <c r="C36" s="222"/>
      <c r="D36" s="222"/>
      <c r="E36" s="464"/>
      <c r="F36" s="222"/>
      <c r="G36" s="222"/>
      <c r="H36" s="464"/>
      <c r="I36" s="222"/>
    </row>
    <row r="37" spans="2:9" ht="12.75">
      <c r="B37" s="211"/>
      <c r="C37" s="222"/>
      <c r="D37" s="222"/>
      <c r="E37" s="464"/>
      <c r="F37" s="222"/>
      <c r="G37" s="222"/>
      <c r="H37" s="464"/>
      <c r="I37" s="222"/>
    </row>
    <row r="38" spans="2:9" ht="12.75">
      <c r="B38" s="41"/>
      <c r="C38" s="222"/>
      <c r="D38" s="222"/>
      <c r="E38" s="464"/>
      <c r="F38" s="222"/>
      <c r="G38" s="222"/>
      <c r="H38" s="464"/>
      <c r="I38" s="222"/>
    </row>
    <row r="39" spans="2:9" ht="12.75">
      <c r="B39" s="41"/>
      <c r="C39" s="222"/>
      <c r="D39" s="222"/>
      <c r="E39" s="464"/>
      <c r="F39" s="222"/>
      <c r="G39" s="222"/>
      <c r="H39" s="464"/>
      <c r="I39" s="222"/>
    </row>
  </sheetData>
  <sheetProtection sheet="1" objects="1" scenarios="1"/>
  <mergeCells count="4">
    <mergeCell ref="D3:E3"/>
    <mergeCell ref="F3:G3"/>
    <mergeCell ref="K6:M6"/>
    <mergeCell ref="K22:M22"/>
  </mergeCells>
  <conditionalFormatting sqref="S24:S27 P24:P27 M24:M27 J24:J27 G24:G27 D24:D27 D8:D15 G8:G15 J8:J15 M8:M15 P8:P15 S8:S15 S17 P17 M17 J17 G17 D29 G29 J29 M29 P29 S29">
    <cfRule type="cellIs" priority="5" dxfId="42" operator="greaterThan">
      <formula>C8</formula>
    </cfRule>
  </conditionalFormatting>
  <conditionalFormatting sqref="G16 J16 M16 P16 S16">
    <cfRule type="cellIs" priority="4" dxfId="42" operator="greaterThan">
      <formula>F16</formula>
    </cfRule>
  </conditionalFormatting>
  <conditionalFormatting sqref="D16">
    <cfRule type="cellIs" priority="2" dxfId="42" operator="greaterThan">
      <formula>C16</formula>
    </cfRule>
  </conditionalFormatting>
  <conditionalFormatting sqref="D17">
    <cfRule type="cellIs" priority="3" dxfId="42" operator="greaterThan">
      <formula>C17</formula>
    </cfRule>
  </conditionalFormatting>
  <conditionalFormatting sqref="D28 G28 J28 M28 P28 S28">
    <cfRule type="cellIs" priority="1" dxfId="42" operator="greaterThan">
      <formula>C28</formula>
    </cfRule>
  </conditionalFormatting>
  <hyperlinks>
    <hyperlink ref="A1" location="最初に入力!A1" display="〇"/>
  </hyperlinks>
  <printOptions/>
  <pageMargins left="0.03937007874015748" right="0.03937007874015748" top="0.7480314960629921" bottom="0.7480314960629921" header="0.31496062992125984" footer="0.31496062992125984"/>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TOKCL01</dc:creator>
  <cp:keywords/>
  <dc:description/>
  <cp:lastModifiedBy>IWACL02</cp:lastModifiedBy>
  <cp:lastPrinted>2023-02-22T05:12:04Z</cp:lastPrinted>
  <dcterms:created xsi:type="dcterms:W3CDTF">2023-02-22T05:02:20Z</dcterms:created>
  <dcterms:modified xsi:type="dcterms:W3CDTF">2023-02-22T05:13:27Z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