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firstSheet="4" activeTab="4"/>
  </bookViews>
  <sheets>
    <sheet name="枚数集計" sheetId="1" state="veryHidden" r:id="rId1"/>
    <sheet name="案内" sheetId="2" r:id="rId2"/>
    <sheet name="料金表" sheetId="3" r:id="rId3"/>
    <sheet name="表記説明" sheetId="4" r:id="rId4"/>
    <sheet name="最初に入力" sheetId="5" r:id="rId5"/>
    <sheet name="地区別枚数" sheetId="6" r:id="rId6"/>
    <sheet name="中国朝刊" sheetId="7" r:id="rId7"/>
    <sheet name="広島市中区・南区" sheetId="8" r:id="rId8"/>
    <sheet name="広島市東区・安芸区・安芸郡" sheetId="9" r:id="rId9"/>
    <sheet name="広島市安佐南区" sheetId="10" r:id="rId10"/>
    <sheet name="広島市安佐北区" sheetId="11" r:id="rId11"/>
    <sheet name="広島市西区・佐伯区" sheetId="12" r:id="rId12"/>
    <sheet name="廿日市市・大竹市" sheetId="13" r:id="rId13"/>
    <sheet name="岩国市" sheetId="14" r:id="rId14"/>
    <sheet name="呉市" sheetId="15" r:id="rId15"/>
    <sheet name="江田島市" sheetId="16" r:id="rId16"/>
    <sheet name="東広島市" sheetId="17" r:id="rId17"/>
    <sheet name="山県郡" sheetId="18" r:id="rId18"/>
    <sheet name="安芸高田市" sheetId="19" r:id="rId19"/>
    <sheet name="三次市" sheetId="20" r:id="rId20"/>
    <sheet name="庄原市" sheetId="21" r:id="rId21"/>
    <sheet name="竹原市" sheetId="22" r:id="rId22"/>
    <sheet name="三原市" sheetId="23" r:id="rId23"/>
    <sheet name="尾道市" sheetId="24" r:id="rId24"/>
    <sheet name="神石郡" sheetId="25" r:id="rId25"/>
    <sheet name="福山市1" sheetId="26" r:id="rId26"/>
    <sheet name="福山市2" sheetId="27" r:id="rId27"/>
    <sheet name="搬入先一覧" sheetId="28" r:id="rId28"/>
    <sheet name="参考資料" sheetId="29" r:id="rId29"/>
  </sheets>
  <externalReferences>
    <externalReference r:id="rId32"/>
  </externalReferences>
  <definedNames>
    <definedName name="_005_折込広告申込書">'最初に入力'!$B$1</definedName>
    <definedName name="_111_広島市中区">'広島市中区・南区'!$B$5</definedName>
    <definedName name="_112_広島市南区">'広島市中区・南区'!$B$22</definedName>
    <definedName name="_121_広島市東区・安芸郡府中町">'広島市東区・安芸区・安芸郡'!$B$5</definedName>
    <definedName name="_122_広島市安芸区・安芸郡">'広島市東区・安芸区・安芸郡'!$B$23</definedName>
    <definedName name="_131_広島市安佐南区">'広島市安佐南区'!$B$5</definedName>
    <definedName name="_132_広島市安佐北区">'広島市安佐北区'!$B$5</definedName>
    <definedName name="_141_広島市西区">'広島市西区・佐伯区'!$B$5</definedName>
    <definedName name="_142_広島市佐伯区">'広島市西区・佐伯区'!$B$24</definedName>
    <definedName name="_151_廿日市市">'廿日市市・大竹市'!$B$5</definedName>
    <definedName name="_152_大竹市">'廿日市市・大竹市'!$B$23</definedName>
    <definedName name="_161_岩国市">'岩国市'!$B$5</definedName>
    <definedName name="_162_鹿足郡吉賀町">'岩国市'!$B$33</definedName>
    <definedName name="_171_呉市">'呉市'!$B$5</definedName>
    <definedName name="_181_江田島市">'江田島市'!$B$5</definedName>
    <definedName name="_191_東広島市">'東広島市'!$B$5</definedName>
    <definedName name="_201_山県郡">'山県郡'!$B$5</definedName>
    <definedName name="_211_安芸高田市">'安芸高田市'!$B$5</definedName>
    <definedName name="_221_三次市">'三次市'!$B$5</definedName>
    <definedName name="_222_島根県飯石郡飯南町">'三次市'!$B$25</definedName>
    <definedName name="_231_庄原市">'庄原市'!$B$5</definedName>
    <definedName name="_241_竹原市">'竹原市'!$B$5</definedName>
    <definedName name="_242_豊田郡大崎上島町">'竹原市'!$B$20</definedName>
    <definedName name="_251_三原市・世羅郡世羅町">'三原市'!$B$5</definedName>
    <definedName name="_261_尾道市">'尾道市'!$B$5</definedName>
    <definedName name="_262_愛媛県越智郡上島町">'尾道市'!$B$33</definedName>
    <definedName name="_271_神石郡">'神石郡'!$B$5</definedName>
    <definedName name="_272_岡山県井原市">'神石郡'!$B$15</definedName>
    <definedName name="_273_岡山県笠岡市">'神石郡'!$B$31</definedName>
    <definedName name="_281_福山市・府中市" localSheetId="26">'福山市2'!$B$5</definedName>
    <definedName name="_281_福山市・府中市１">'福山市1'!$B$5</definedName>
    <definedName name="_291_福山市・府中市２">'福山市2'!$B$5</definedName>
    <definedName name="_xlnm.Print_Area" localSheetId="22">'三原市'!$A$1:$S$35</definedName>
    <definedName name="_xlnm.Print_Area" localSheetId="6">'中国朝刊'!$A$1:$S$44</definedName>
    <definedName name="_xlnm.Print_Area" localSheetId="25">'福山市1'!$A$1:$S$45</definedName>
  </definedNames>
  <calcPr fullCalcOnLoad="1"/>
</workbook>
</file>

<file path=xl/comments1.xml><?xml version="1.0" encoding="utf-8"?>
<comments xmlns="http://schemas.openxmlformats.org/spreadsheetml/2006/main">
  <authors>
    <author>koba5</author>
    <author>IWAKUNIDL07</author>
    <author>前野 泰典</author>
  </authors>
  <commentList>
    <comment ref="AA3" authorId="0">
      <text>
        <r>
          <rPr>
            <sz val="9"/>
            <rFont val="ＭＳ Ｐゴシック"/>
            <family val="3"/>
          </rPr>
          <t>広島全納</t>
        </r>
      </text>
    </comment>
    <comment ref="AB3" authorId="0">
      <text>
        <r>
          <rPr>
            <b/>
            <sz val="9"/>
            <rFont val="ＭＳ Ｐゴシック"/>
            <family val="3"/>
          </rPr>
          <t>広島、福山分納</t>
        </r>
      </text>
    </comment>
    <comment ref="AC3" authorId="0">
      <text>
        <r>
          <rPr>
            <sz val="9"/>
            <rFont val="ＭＳ Ｐゴシック"/>
            <family val="3"/>
          </rPr>
          <t>営業所分納</t>
        </r>
      </text>
    </comment>
    <comment ref="AD3" authorId="0">
      <text>
        <r>
          <rPr>
            <b/>
            <sz val="9"/>
            <rFont val="ＭＳ Ｐゴシック"/>
            <family val="3"/>
          </rPr>
          <t>営業所分納
呉、東広島も分納</t>
        </r>
      </text>
    </comment>
    <comment ref="AE3" authorId="0">
      <text>
        <r>
          <rPr>
            <sz val="9"/>
            <rFont val="ＭＳ Ｐゴシック"/>
            <family val="3"/>
          </rPr>
          <t>広島全納</t>
        </r>
      </text>
    </comment>
    <comment ref="AF3" authorId="0">
      <text>
        <r>
          <rPr>
            <b/>
            <sz val="9"/>
            <rFont val="ＭＳ Ｐゴシック"/>
            <family val="3"/>
          </rPr>
          <t>広島、福山分納</t>
        </r>
      </text>
    </comment>
    <comment ref="AG3" authorId="0">
      <text>
        <r>
          <rPr>
            <sz val="9"/>
            <rFont val="ＭＳ Ｐゴシック"/>
            <family val="3"/>
          </rPr>
          <t>営業所分納</t>
        </r>
      </text>
    </comment>
    <comment ref="AH3" authorId="0">
      <text>
        <r>
          <rPr>
            <b/>
            <sz val="9"/>
            <rFont val="ＭＳ Ｐゴシック"/>
            <family val="3"/>
          </rPr>
          <t>営業所分納
呉、東広島も分納</t>
        </r>
      </text>
    </comment>
    <comment ref="AI3" authorId="0">
      <text>
        <r>
          <rPr>
            <sz val="9"/>
            <rFont val="ＭＳ Ｐゴシック"/>
            <family val="3"/>
          </rPr>
          <t>広島全納</t>
        </r>
      </text>
    </comment>
    <comment ref="AJ3" authorId="0">
      <text>
        <r>
          <rPr>
            <b/>
            <sz val="9"/>
            <rFont val="ＭＳ Ｐゴシック"/>
            <family val="3"/>
          </rPr>
          <t>広島、福山分納</t>
        </r>
      </text>
    </comment>
    <comment ref="AK3" authorId="0">
      <text>
        <r>
          <rPr>
            <sz val="9"/>
            <rFont val="ＭＳ Ｐゴシック"/>
            <family val="3"/>
          </rPr>
          <t>営業所分納</t>
        </r>
      </text>
    </comment>
    <comment ref="AL3" authorId="0">
      <text>
        <r>
          <rPr>
            <b/>
            <sz val="9"/>
            <rFont val="ＭＳ Ｐゴシック"/>
            <family val="3"/>
          </rPr>
          <t>営業所分納
呉、東広島も分納</t>
        </r>
      </text>
    </comment>
    <comment ref="O31" authorId="1">
      <text>
        <r>
          <rPr>
            <b/>
            <sz val="9"/>
            <rFont val="ＭＳ Ｐゴシック"/>
            <family val="3"/>
          </rPr>
          <t xml:space="preserve">飯室、安佐町北
</t>
        </r>
      </text>
    </comment>
    <comment ref="O34" authorId="1">
      <text>
        <r>
          <rPr>
            <b/>
            <sz val="9"/>
            <rFont val="ＭＳ Ｐゴシック"/>
            <family val="3"/>
          </rPr>
          <t>吉和</t>
        </r>
      </text>
    </comment>
    <comment ref="V36" authorId="1">
      <text>
        <r>
          <rPr>
            <b/>
            <sz val="9"/>
            <rFont val="ＭＳ Ｐゴシック"/>
            <family val="3"/>
          </rPr>
          <t>サイズ関係なし1店200円</t>
        </r>
      </text>
    </comment>
    <comment ref="W36" authorId="1">
      <text>
        <r>
          <rPr>
            <b/>
            <sz val="9"/>
            <rFont val="ＭＳ Ｐゴシック"/>
            <family val="3"/>
          </rPr>
          <t>サイズ関係なし1店200円</t>
        </r>
      </text>
    </comment>
    <comment ref="V37" authorId="1">
      <text>
        <r>
          <rPr>
            <b/>
            <sz val="9"/>
            <rFont val="ＭＳ Ｐゴシック"/>
            <family val="3"/>
          </rPr>
          <t>サイズ関係なし1店500円</t>
        </r>
      </text>
    </comment>
    <comment ref="W37" authorId="1">
      <text>
        <r>
          <rPr>
            <b/>
            <sz val="9"/>
            <rFont val="ＭＳ Ｐゴシック"/>
            <family val="3"/>
          </rPr>
          <t>サイズ関係なし1店500円</t>
        </r>
      </text>
    </comment>
    <comment ref="Q41" authorId="1">
      <text>
        <r>
          <rPr>
            <b/>
            <sz val="9"/>
            <rFont val="ＭＳ Ｐゴシック"/>
            <family val="3"/>
          </rPr>
          <t>安芸津　中、読</t>
        </r>
      </text>
    </comment>
    <comment ref="C42" authorId="0">
      <text>
        <r>
          <rPr>
            <b/>
            <sz val="9"/>
            <rFont val="ＭＳ Ｐゴシック"/>
            <family val="3"/>
          </rPr>
          <t>安芸津中読</t>
        </r>
      </text>
    </comment>
    <comment ref="C43" authorId="0">
      <text>
        <r>
          <rPr>
            <b/>
            <sz val="9"/>
            <rFont val="ＭＳ Ｐゴシック"/>
            <family val="3"/>
          </rPr>
          <t>和木、徳倉</t>
        </r>
      </text>
    </comment>
    <comment ref="R43" authorId="1">
      <text>
        <r>
          <rPr>
            <b/>
            <sz val="9"/>
            <rFont val="ＭＳ Ｐゴシック"/>
            <family val="3"/>
          </rPr>
          <t xml:space="preserve">和木、徳良
</t>
        </r>
      </text>
    </comment>
    <comment ref="V45" authorId="1">
      <text>
        <r>
          <rPr>
            <sz val="9"/>
            <rFont val="ＭＳ Ｐゴシック"/>
            <family val="3"/>
          </rPr>
          <t xml:space="preserve">サイズ関係なし1店500円
H24-7-6 F本、Ｍ野確認
</t>
        </r>
      </text>
    </comment>
    <comment ref="W45" authorId="1">
      <text>
        <r>
          <rPr>
            <sz val="9"/>
            <rFont val="ＭＳ Ｐゴシック"/>
            <family val="3"/>
          </rPr>
          <t xml:space="preserve">サイズ関係なし1店500円
H24-7-6 F本、Ｍ野確認
</t>
        </r>
      </text>
    </comment>
    <comment ref="C46" authorId="1">
      <text>
        <r>
          <rPr>
            <b/>
            <sz val="9"/>
            <rFont val="ＭＳ Ｐゴシック"/>
            <family val="3"/>
          </rPr>
          <t>三次送り分</t>
        </r>
      </text>
    </comment>
    <comment ref="V46" authorId="1">
      <text>
        <r>
          <rPr>
            <b/>
            <sz val="9"/>
            <rFont val="ＭＳ Ｐゴシック"/>
            <family val="3"/>
          </rPr>
          <t>サイズ関係なし1店500円
H24-7-6 F本、Ｍ野確認</t>
        </r>
      </text>
    </comment>
    <comment ref="W46" authorId="1">
      <text>
        <r>
          <rPr>
            <b/>
            <sz val="9"/>
            <rFont val="ＭＳ Ｐゴシック"/>
            <family val="3"/>
          </rPr>
          <t>サイズ関係なし1店500円
H24-7-6 F本、Ｍ野確認</t>
        </r>
      </text>
    </comment>
    <comment ref="V49" authorId="1">
      <text>
        <r>
          <rPr>
            <b/>
            <sz val="9"/>
            <rFont val="ＭＳ Ｐゴシック"/>
            <family val="3"/>
          </rPr>
          <t xml:space="preserve">サイズ関係なし
1店230円
H24-7-6 、Ｍ野確認
</t>
        </r>
      </text>
    </comment>
    <comment ref="W49" authorId="1">
      <text>
        <r>
          <rPr>
            <b/>
            <sz val="9"/>
            <rFont val="ＭＳ Ｐゴシック"/>
            <family val="3"/>
          </rPr>
          <t xml:space="preserve">サイズ関係なし
1店230円
H24-7-6 、Ｍ野確認
</t>
        </r>
      </text>
    </comment>
    <comment ref="C52" authorId="2">
      <text>
        <r>
          <rPr>
            <b/>
            <sz val="9"/>
            <rFont val="MS P ゴシック"/>
            <family val="3"/>
          </rPr>
          <t>忠海</t>
        </r>
      </text>
    </comment>
    <comment ref="V58" authorId="1">
      <text>
        <r>
          <rPr>
            <b/>
            <sz val="9"/>
            <rFont val="ＭＳ Ｐゴシック"/>
            <family val="3"/>
          </rPr>
          <t>1店1梱包300円
H24-7-6 n〇確認</t>
        </r>
      </text>
    </comment>
    <comment ref="W58" authorId="1">
      <text>
        <r>
          <rPr>
            <b/>
            <sz val="9"/>
            <rFont val="ＭＳ Ｐゴシック"/>
            <family val="3"/>
          </rPr>
          <t>1店1梱包300円
H24-7-6 n〇確認</t>
        </r>
      </text>
    </comment>
    <comment ref="V60" authorId="1">
      <text>
        <r>
          <rPr>
            <sz val="9"/>
            <rFont val="ＭＳ Ｐゴシック"/>
            <family val="3"/>
          </rPr>
          <t xml:space="preserve">井原・笠岡全店合算数を4000枚で割り390円でかける
</t>
        </r>
      </text>
    </comment>
    <comment ref="W60" authorId="1">
      <text>
        <r>
          <rPr>
            <sz val="9"/>
            <rFont val="ＭＳ Ｐゴシック"/>
            <family val="3"/>
          </rPr>
          <t xml:space="preserve">井原・笠岡全店合算数を4000枚で割り390
円でかける
</t>
        </r>
      </text>
    </comment>
    <comment ref="C64" authorId="1">
      <text>
        <r>
          <rPr>
            <b/>
            <sz val="9"/>
            <rFont val="ＭＳ Ｐゴシック"/>
            <family val="3"/>
          </rPr>
          <t>上下</t>
        </r>
        <r>
          <rPr>
            <sz val="9"/>
            <rFont val="ＭＳ Ｐゴシック"/>
            <family val="3"/>
          </rPr>
          <t xml:space="preserve">
</t>
        </r>
      </text>
    </comment>
    <comment ref="C67" authorId="1">
      <text>
        <r>
          <rPr>
            <b/>
            <sz val="9"/>
            <rFont val="ＭＳ Ｐゴシック"/>
            <family val="3"/>
          </rPr>
          <t>上下</t>
        </r>
        <r>
          <rPr>
            <sz val="9"/>
            <rFont val="ＭＳ Ｐゴシック"/>
            <family val="3"/>
          </rPr>
          <t xml:space="preserve">
</t>
        </r>
      </text>
    </comment>
    <comment ref="W69" authorId="1">
      <text>
        <r>
          <rPr>
            <b/>
            <sz val="9"/>
            <rFont val="ＭＳ Ｐゴシック"/>
            <family val="3"/>
          </rPr>
          <t>梱包数を入力</t>
        </r>
      </text>
    </comment>
    <comment ref="X69" authorId="1">
      <text>
        <r>
          <rPr>
            <b/>
            <sz val="9"/>
            <rFont val="ＭＳ Ｐゴシック"/>
            <family val="3"/>
          </rPr>
          <t>梱包数を入力</t>
        </r>
        <r>
          <rPr>
            <sz val="9"/>
            <rFont val="ＭＳ Ｐゴシック"/>
            <family val="3"/>
          </rPr>
          <t xml:space="preserve">
</t>
        </r>
      </text>
    </comment>
    <comment ref="W71" authorId="1">
      <text>
        <r>
          <rPr>
            <b/>
            <sz val="9"/>
            <rFont val="ＭＳ Ｐゴシック"/>
            <family val="3"/>
          </rPr>
          <t>搬入パターンを入力</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2020/5/1の形式で入力してください</t>
        </r>
      </text>
    </comment>
  </commentList>
</comments>
</file>

<file path=xl/sharedStrings.xml><?xml version="1.0" encoding="utf-8"?>
<sst xmlns="http://schemas.openxmlformats.org/spreadsheetml/2006/main" count="3026" uniqueCount="1458">
  <si>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</si>
  <si>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</si>
  <si>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</si>
  <si>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</si>
  <si>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</si>
  <si>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</si>
  <si>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</si>
  <si>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</si>
  <si>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</si>
  <si>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</si>
  <si>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</si>
  <si>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</si>
  <si>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</si>
  <si>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</si>
  <si>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</si>
  <si>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</si>
  <si>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</si>
  <si>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</si>
  <si>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</si>
  <si>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</si>
  <si>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くるみる</t>
  </si>
  <si>
    <t>朝日</t>
  </si>
  <si>
    <t>読売</t>
  </si>
  <si>
    <t>毎日</t>
  </si>
  <si>
    <t>産経</t>
  </si>
  <si>
    <t>日経</t>
  </si>
  <si>
    <t>山陽</t>
  </si>
  <si>
    <t>山陰愛媛</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</si>
  <si>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</si>
  <si>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</si>
  <si>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</si>
  <si>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</si>
  <si>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</si>
  <si>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</si>
  <si>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</si>
  <si>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</si>
  <si>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</si>
  <si>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</si>
  <si>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</si>
  <si>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</si>
  <si>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</si>
  <si>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</si>
  <si>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</si>
  <si>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</si>
  <si>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</si>
  <si>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中国朝刊</t>
  </si>
  <si>
    <t>広島市中区</t>
  </si>
  <si>
    <t>広島</t>
  </si>
  <si>
    <t>広島市南区</t>
  </si>
  <si>
    <t>広島市東区</t>
  </si>
  <si>
    <t>広島市安芸区</t>
  </si>
  <si>
    <t>安芸郡</t>
  </si>
  <si>
    <t>広島市安佐南区</t>
  </si>
  <si>
    <t>広島市安佐北区</t>
  </si>
  <si>
    <t>広島市西区</t>
  </si>
  <si>
    <t>広島市佐伯区</t>
  </si>
  <si>
    <t>廿日市市</t>
  </si>
  <si>
    <t>大竹市</t>
  </si>
  <si>
    <t>中国夕刊</t>
  </si>
  <si>
    <t>広島市中区
・南区</t>
  </si>
  <si>
    <t>広島市東区
・安芸区
・安芸郡</t>
  </si>
  <si>
    <t>広島市西区
・佐伯区</t>
  </si>
  <si>
    <t>廿日市市
・大竹市</t>
  </si>
  <si>
    <t>岩国市</t>
  </si>
  <si>
    <t>山口県岩国市</t>
  </si>
  <si>
    <t>岩国</t>
  </si>
  <si>
    <t>島根県鹿足郡</t>
  </si>
  <si>
    <t>呉市</t>
  </si>
  <si>
    <t>呉</t>
  </si>
  <si>
    <t>江田島市</t>
  </si>
  <si>
    <t>東広島</t>
  </si>
  <si>
    <t>東広島市</t>
  </si>
  <si>
    <t>呉</t>
  </si>
  <si>
    <t>三原市</t>
  </si>
  <si>
    <t>山県郡</t>
  </si>
  <si>
    <t>島根県邑智郡</t>
  </si>
  <si>
    <t>三次</t>
  </si>
  <si>
    <t>安芸高田市</t>
  </si>
  <si>
    <t>三次市</t>
  </si>
  <si>
    <t>島根県飯石郡</t>
  </si>
  <si>
    <t>庄原市</t>
  </si>
  <si>
    <t>竹原市</t>
  </si>
  <si>
    <t>竹原市</t>
  </si>
  <si>
    <t>広島</t>
  </si>
  <si>
    <t>豊田郡</t>
  </si>
  <si>
    <t>福山</t>
  </si>
  <si>
    <t>世羅郡</t>
  </si>
  <si>
    <t>尾道市</t>
  </si>
  <si>
    <t>愛媛県越智郡</t>
  </si>
  <si>
    <t>神石郡</t>
  </si>
  <si>
    <t>岡山県井原市</t>
  </si>
  <si>
    <t>岡山県笠岡市</t>
  </si>
  <si>
    <t>福山市1</t>
  </si>
  <si>
    <t>福山市</t>
  </si>
  <si>
    <t>府中市</t>
  </si>
  <si>
    <t>福山市2</t>
  </si>
  <si>
    <t>送料計算 ■市内、枚数 ×0.05円 ■郡部　枚数×0.3円 ■転送料金 枚数×(2000/梱包枚数×0.1円)</t>
  </si>
  <si>
    <t>営業所別搬入枚数集計</t>
  </si>
  <si>
    <t>営業所</t>
  </si>
  <si>
    <t>枚数</t>
  </si>
  <si>
    <t>搬入PatⅠ</t>
  </si>
  <si>
    <t>搬入PatⅡ</t>
  </si>
  <si>
    <t>搬入PatⅢ</t>
  </si>
  <si>
    <t>搬入PatⅣ</t>
  </si>
  <si>
    <t>搬入先名称</t>
  </si>
  <si>
    <t>搬入先住所</t>
  </si>
  <si>
    <t>搬入先電話番号</t>
  </si>
  <si>
    <t>中国新聞サービスセンター 折込ステーション</t>
  </si>
  <si>
    <t>広島市西区商工センター7-6-30</t>
  </si>
  <si>
    <t>082-244-1771
082-244-1784</t>
  </si>
  <si>
    <t>中国新聞サービスセンター 三次営業所</t>
  </si>
  <si>
    <t>三次市三次町1506番</t>
  </si>
  <si>
    <t>0824-63-9655</t>
  </si>
  <si>
    <t>竹原</t>
  </si>
  <si>
    <t>中国新聞サービスセンター 竹原出張所</t>
  </si>
  <si>
    <t>竹原市下野町字小井手3254-5</t>
  </si>
  <si>
    <t>0846-22-6748</t>
  </si>
  <si>
    <t>尾三</t>
  </si>
  <si>
    <t>中国新聞サービスセンター 尾三営業所</t>
  </si>
  <si>
    <t>尾道市美ノ郷町本郷字新本郷1-136</t>
  </si>
  <si>
    <t>0848-40-0510</t>
  </si>
  <si>
    <t>中国新聞サービスセンター 福山営業所</t>
  </si>
  <si>
    <t>福山市駅家町法成寺1613-7</t>
  </si>
  <si>
    <t>084-970-2770</t>
  </si>
  <si>
    <t>中国新聞サービスセンター 岩国営業所</t>
  </si>
  <si>
    <t>岩国市麻里布町6-4-17</t>
  </si>
  <si>
    <t>0827-21-6564</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</si>
  <si>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</si>
  <si>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</si>
  <si>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</si>
  <si>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</si>
  <si>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</si>
  <si>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</si>
  <si>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</si>
  <si>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</si>
  <si>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</si>
  <si>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</si>
  <si>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</si>
  <si>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</si>
  <si>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</si>
  <si>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</si>
  <si>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0834-21-7605</t>
  </si>
  <si>
    <t>計</t>
  </si>
  <si>
    <t>搬入パターン</t>
  </si>
  <si>
    <t>ホームページ管理者アドレス</t>
  </si>
  <si>
    <t>s.yamanaka@cscpost.com</t>
  </si>
  <si>
    <t>m-kobayashi@cscpost.com</t>
  </si>
  <si>
    <t>k-ooe@cscpost.com</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</si>
  <si>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</si>
  <si>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</si>
  <si>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</si>
  <si>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</si>
  <si>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</si>
  <si>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r>
      <t>改定実施月　</t>
    </r>
    <r>
      <rPr>
        <sz val="10"/>
        <rFont val="ＭＳ Ｐ明朝"/>
        <family val="1"/>
      </rPr>
      <t>2023年2月(販売所間のエリア移動などは、随時更新します)　※2019年3月から日経新聞を主要紙に統合して表記しています(専売店を除く)</t>
    </r>
  </si>
  <si>
    <t>２．</t>
  </si>
  <si>
    <r>
      <t>新聞休刊日予定　</t>
    </r>
    <r>
      <rPr>
        <sz val="10"/>
        <rFont val="ＭＳ Ｐ明朝"/>
        <family val="1"/>
      </rPr>
      <t>2/13(月)　 3/13(月)　4/17(月)　5/15(月)　6/12(月)　7/10(月)　8/14(月)　9/11(月)　10/10(火)　11/13(月)　12/11(月)</t>
    </r>
  </si>
  <si>
    <t>３．</t>
  </si>
  <si>
    <t>営業時間及び搬入日時</t>
  </si>
  <si>
    <t>(1)</t>
  </si>
  <si>
    <r>
      <t>営業時間は、</t>
    </r>
    <r>
      <rPr>
        <u val="single"/>
        <sz val="10"/>
        <rFont val="ＭＳ Ｐ明朝"/>
        <family val="1"/>
      </rPr>
      <t>9時30分より17時30分</t>
    </r>
    <r>
      <rPr>
        <sz val="10"/>
        <rFont val="ＭＳ Ｐ明朝"/>
        <family val="1"/>
      </rPr>
      <t>、休業日は</t>
    </r>
    <r>
      <rPr>
        <u val="single"/>
        <sz val="10"/>
        <rFont val="ＭＳ Ｐ明朝"/>
        <family val="1"/>
      </rPr>
      <t>土曜日・日曜日・祝日・お盆・年末年始</t>
    </r>
    <r>
      <rPr>
        <sz val="10"/>
        <rFont val="ＭＳ Ｐ明朝"/>
        <family val="1"/>
      </rPr>
      <t>です</t>
    </r>
  </si>
  <si>
    <t>(2)</t>
  </si>
  <si>
    <r>
      <t>広告の搬入日時は、</t>
    </r>
    <r>
      <rPr>
        <u val="single"/>
        <sz val="10"/>
        <rFont val="ＭＳ Ｐ明朝"/>
        <family val="1"/>
      </rPr>
      <t>市内扱いは折込指定日の2営業日前17時まで、郡部扱いは3営業日前17時</t>
    </r>
    <r>
      <rPr>
        <sz val="10"/>
        <rFont val="ＭＳ Ｐ明朝"/>
        <family val="1"/>
      </rPr>
      <t>です</t>
    </r>
    <r>
      <rPr>
        <b/>
        <sz val="10"/>
        <rFont val="ＭＳ Ｐ明朝"/>
        <family val="1"/>
      </rPr>
      <t>（休刊日は営業日に入りませんのでご注意願います）</t>
    </r>
    <r>
      <rPr>
        <sz val="10"/>
        <rFont val="ＭＳ Ｐ明朝"/>
        <family val="1"/>
      </rPr>
      <t>　　　　　　　　　　　　　　　　　　　　　　　　　　　　　　　　　　　　　　　　　　　　　　　　　　　　　　　　　　　　　　　　　　</t>
    </r>
  </si>
  <si>
    <r>
      <t>※本社折込ステーションは、</t>
    </r>
    <r>
      <rPr>
        <u val="single"/>
        <sz val="10"/>
        <rFont val="ＭＳ Ｐ明朝"/>
        <family val="1"/>
      </rPr>
      <t>市内扱いは折込指定日の2営業日前15時まで、郡部扱いは3営業日前15時</t>
    </r>
    <r>
      <rPr>
        <sz val="10"/>
        <rFont val="ＭＳ Ｐ明朝"/>
        <family val="1"/>
      </rPr>
      <t>です</t>
    </r>
    <r>
      <rPr>
        <b/>
        <sz val="10"/>
        <rFont val="ＭＳ Ｐ明朝"/>
        <family val="1"/>
      </rPr>
      <t>（休刊日は営業日に入りませんのでご注意願います）</t>
    </r>
  </si>
  <si>
    <t>(3)</t>
  </si>
  <si>
    <t>搬入時には納品書等を添付してください</t>
  </si>
  <si>
    <t>(4)</t>
  </si>
  <si>
    <t>申込書は搬入日前日までに提出してください。(ＦＡＸによるお申込みは送信後に必ずご確認願います)</t>
  </si>
  <si>
    <t>４．</t>
  </si>
  <si>
    <t>注意事項</t>
  </si>
  <si>
    <t>折込部数表は、各新聞社の2022年10月付(社)ＡＢＣ協会報告部数に基づいて作成しています</t>
  </si>
  <si>
    <t>販売所の名称と行政区域とは、必ずしも一致しているとは限りませんので予めご了承願います</t>
  </si>
  <si>
    <t>販売所エリア内での区域指定は原則としてお断りいたしますが止むを得ず区域指定を行う場合、ご希望通りに配布できないことがあります</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</si>
  <si>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</si>
  <si>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</si>
  <si>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</si>
  <si>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</si>
  <si>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</si>
  <si>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</si>
  <si>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</si>
  <si>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</si>
  <si>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</si>
  <si>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</si>
  <si>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</si>
  <si>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</si>
  <si>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</si>
  <si>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</si>
  <si>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※詳しくは弊社ホームページを閲覧していただくか、最寄りの営業所または本社営業部(☎082‐244‐1771)までお問い合わせください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</si>
  <si>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</si>
  <si>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</si>
  <si>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</si>
  <si>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</si>
  <si>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６．</t>
  </si>
  <si>
    <t>山口県につきましては、別に『山口県域新聞折込部数表』を発行しておりますのでご用命下さい。部数改定実施月は4月と10月です</t>
  </si>
  <si>
    <t>新聞折込料金表</t>
  </si>
  <si>
    <t>2022年10月現在</t>
  </si>
  <si>
    <t>サイズ</t>
  </si>
  <si>
    <t>地区</t>
  </si>
  <si>
    <t>Ｂ４</t>
  </si>
  <si>
    <t>Ｂ３</t>
  </si>
  <si>
    <t>Ｂ２</t>
  </si>
  <si>
    <t>Ｂ１</t>
  </si>
  <si>
    <t>二つ折横長</t>
  </si>
  <si>
    <t>Ｂ４厚</t>
  </si>
  <si>
    <t>Ｂ３厚</t>
  </si>
  <si>
    <t>Ｂ４連合</t>
  </si>
  <si>
    <t>Ｂ３連合</t>
  </si>
  <si>
    <t>広島県/中国・毎日・産経</t>
  </si>
  <si>
    <t>要問合</t>
  </si>
  <si>
    <t>朝日・読売・日経・山陽</t>
  </si>
  <si>
    <t>山口県岩国市</t>
  </si>
  <si>
    <r>
      <rPr>
        <sz val="11"/>
        <color indexed="9"/>
        <rFont val="ＭＳ Ｐゴシック"/>
        <family val="3"/>
      </rPr>
      <t>山口県</t>
    </r>
    <r>
      <rPr>
        <sz val="11"/>
        <color theme="1"/>
        <rFont val="Calibri"/>
        <family val="3"/>
      </rPr>
      <t>玖珂郡和木町</t>
    </r>
  </si>
  <si>
    <r>
      <rPr>
        <sz val="11"/>
        <color indexed="9"/>
        <rFont val="ＭＳ Ｐゴシック"/>
        <family val="3"/>
      </rPr>
      <t>山口県</t>
    </r>
    <r>
      <rPr>
        <sz val="11"/>
        <color theme="1"/>
        <rFont val="Calibri"/>
        <family val="3"/>
      </rPr>
      <t>柳井市</t>
    </r>
  </si>
  <si>
    <r>
      <rPr>
        <sz val="11"/>
        <color indexed="9"/>
        <rFont val="ＭＳ Ｐゴシック"/>
        <family val="3"/>
      </rPr>
      <t>山口県</t>
    </r>
    <r>
      <rPr>
        <sz val="11"/>
        <color theme="1"/>
        <rFont val="Calibri"/>
        <family val="3"/>
      </rPr>
      <t>大島郡</t>
    </r>
  </si>
  <si>
    <r>
      <rPr>
        <sz val="11"/>
        <color indexed="9"/>
        <rFont val="ＭＳ Ｐゴシック"/>
        <family val="3"/>
      </rPr>
      <t>山口県</t>
    </r>
    <r>
      <rPr>
        <sz val="11"/>
        <color theme="1"/>
        <rFont val="Calibri"/>
        <family val="3"/>
      </rPr>
      <t>熊毛郡</t>
    </r>
  </si>
  <si>
    <r>
      <rPr>
        <sz val="11"/>
        <color indexed="9"/>
        <rFont val="ＭＳ Ｐゴシック"/>
        <family val="3"/>
      </rPr>
      <t>山口県</t>
    </r>
    <r>
      <rPr>
        <sz val="11"/>
        <color theme="1"/>
        <rFont val="Calibri"/>
        <family val="3"/>
      </rPr>
      <t>光市</t>
    </r>
  </si>
  <si>
    <r>
      <rPr>
        <sz val="11"/>
        <color indexed="9"/>
        <rFont val="ＭＳ Ｐゴシック"/>
        <family val="3"/>
      </rPr>
      <t>山口県</t>
    </r>
    <r>
      <rPr>
        <sz val="11"/>
        <color theme="1"/>
        <rFont val="Calibri"/>
        <family val="3"/>
      </rPr>
      <t>周南市</t>
    </r>
  </si>
  <si>
    <r>
      <rPr>
        <sz val="11"/>
        <color indexed="9"/>
        <rFont val="ＭＳ Ｐゴシック"/>
        <family val="3"/>
      </rPr>
      <t>山口県</t>
    </r>
    <r>
      <rPr>
        <sz val="11"/>
        <color theme="1"/>
        <rFont val="Calibri"/>
        <family val="3"/>
      </rPr>
      <t>下松市</t>
    </r>
  </si>
  <si>
    <r>
      <rPr>
        <sz val="11"/>
        <color indexed="9"/>
        <rFont val="ＭＳ Ｐゴシック"/>
        <family val="3"/>
      </rPr>
      <t>山口県</t>
    </r>
    <r>
      <rPr>
        <sz val="11"/>
        <color theme="1"/>
        <rFont val="Calibri"/>
        <family val="3"/>
      </rPr>
      <t>山口市</t>
    </r>
  </si>
  <si>
    <r>
      <rPr>
        <sz val="11"/>
        <color indexed="9"/>
        <rFont val="ＭＳ Ｐゴシック"/>
        <family val="3"/>
      </rPr>
      <t>山口県</t>
    </r>
    <r>
      <rPr>
        <sz val="11"/>
        <color theme="1"/>
        <rFont val="Calibri"/>
        <family val="3"/>
      </rPr>
      <t>防府市</t>
    </r>
  </si>
  <si>
    <r>
      <rPr>
        <sz val="11"/>
        <color indexed="9"/>
        <rFont val="ＭＳ Ｐゴシック"/>
        <family val="3"/>
      </rPr>
      <t>山口県</t>
    </r>
    <r>
      <rPr>
        <sz val="11"/>
        <color theme="1"/>
        <rFont val="Calibri"/>
        <family val="3"/>
      </rPr>
      <t>宇部市</t>
    </r>
  </si>
  <si>
    <r>
      <rPr>
        <sz val="11"/>
        <color indexed="9"/>
        <rFont val="ＭＳ Ｐゴシック"/>
        <family val="3"/>
      </rPr>
      <t>山口県</t>
    </r>
    <r>
      <rPr>
        <sz val="11"/>
        <color theme="1"/>
        <rFont val="Calibri"/>
        <family val="3"/>
      </rPr>
      <t>山陽小野田市</t>
    </r>
  </si>
  <si>
    <r>
      <rPr>
        <sz val="11"/>
        <color indexed="9"/>
        <rFont val="ＭＳ Ｐゴシック"/>
        <family val="3"/>
      </rPr>
      <t>山口県</t>
    </r>
    <r>
      <rPr>
        <sz val="11"/>
        <color theme="1"/>
        <rFont val="Calibri"/>
        <family val="3"/>
      </rPr>
      <t>美祢市</t>
    </r>
  </si>
  <si>
    <r>
      <rPr>
        <sz val="11"/>
        <color indexed="9"/>
        <rFont val="ＭＳ Ｐゴシック"/>
        <family val="3"/>
      </rPr>
      <t>山口県</t>
    </r>
    <r>
      <rPr>
        <sz val="11"/>
        <color theme="1"/>
        <rFont val="Calibri"/>
        <family val="3"/>
      </rPr>
      <t>阿武郡</t>
    </r>
  </si>
  <si>
    <r>
      <rPr>
        <sz val="11"/>
        <color indexed="9"/>
        <rFont val="ＭＳ Ｐゴシック"/>
        <family val="3"/>
      </rPr>
      <t>山口県</t>
    </r>
    <r>
      <rPr>
        <sz val="11"/>
        <color theme="1"/>
        <rFont val="Calibri"/>
        <family val="3"/>
      </rPr>
      <t>萩市</t>
    </r>
  </si>
  <si>
    <r>
      <rPr>
        <sz val="11"/>
        <color indexed="9"/>
        <rFont val="ＭＳ Ｐゴシック"/>
        <family val="3"/>
      </rPr>
      <t>山口県</t>
    </r>
    <r>
      <rPr>
        <sz val="11"/>
        <color theme="1"/>
        <rFont val="Calibri"/>
        <family val="3"/>
      </rPr>
      <t>長門市</t>
    </r>
  </si>
  <si>
    <r>
      <rPr>
        <sz val="11"/>
        <color indexed="9"/>
        <rFont val="ＭＳ Ｐゴシック"/>
        <family val="3"/>
      </rPr>
      <t>山口県</t>
    </r>
    <r>
      <rPr>
        <sz val="11"/>
        <color theme="1"/>
        <rFont val="Calibri"/>
        <family val="3"/>
      </rPr>
      <t>下関市</t>
    </r>
  </si>
  <si>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</si>
  <si>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</si>
  <si>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</si>
  <si>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</si>
  <si>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</si>
  <si>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</si>
  <si>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</si>
  <si>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</si>
  <si>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</si>
  <si>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表示場所</t>
  </si>
  <si>
    <t>内容説明</t>
  </si>
  <si>
    <t>地域名横()内の４桁の数字は、弊社が入力作業のための補助コードです</t>
  </si>
  <si>
    <r>
      <t>管轄営業所の略称を表示しています。</t>
    </r>
    <r>
      <rPr>
        <u val="single"/>
        <sz val="10.5"/>
        <color indexed="8"/>
        <rFont val="ＭＳ Ｐゴシック"/>
        <family val="3"/>
      </rPr>
      <t>管轄外の営業所から手配する場合は１営業日搬入が早く</t>
    </r>
    <r>
      <rPr>
        <sz val="10.5"/>
        <color indexed="8"/>
        <rFont val="ＭＳ Ｐゴシック"/>
        <family val="3"/>
      </rPr>
      <t xml:space="preserve">なり、一部の営業所を除いて別途転送料が掛かります。営業所名に※印が付いている場合は、注意事項がありますので部数各ページ下部の注意事項を確認してください
営業所略称名、正式名称等は以下の通りです
略称 　　　名称　　　　　　　　　　　　　　　　　　　　　　　　　　　　住所　　　　　　　　　　　　　　　　　　　　　　　電話番号　　　　　 ＦＡＸ
</t>
    </r>
    <r>
      <rPr>
        <sz val="10.5"/>
        <color indexed="8"/>
        <rFont val="ＭＳ ゴシック"/>
        <family val="3"/>
      </rPr>
      <t>広島　　中国新聞サービスセンター　折込ｽﾃｰｼｮﾝ　　広島市西区商工センター7-6-30　　　082-244-1771　082-244-1784
呉　　　中国新聞サービスセンター　呉営業所　　　呉市広大新開1-3-11　　　　　　　　0823-75-0133　0823-75-0134
三次　　中国新聞サービスセンター　三次営業所　　三次市三次町1506番　　　　　　　　0824-63-9655　0824-63-1805
福山　　中国新聞サービスセンター　福山営業所　　福山市駅家町法成寺1613-7　　　　　084-970-2770　084-970-2765
岩国　　中国新聞サービスセンター　岩国営業所　　岩国市麻里布町6-4-17　　　　　　　0827-21-6564　0827-21-6565
柳井　　中国新聞サービスセンター　柳井出張所　　柳井市南町6-9-10　　　　　　　　　0820-23-0990　0820-23-7350
※周南営業所は2019年8月岩国営業所に、東広島営業所は2022年4月広島本社にそれぞれ統合しました。
　　　　　　　　　　　　　　　　　　　　　　　　　　　　　　　　　　</t>
    </r>
  </si>
  <si>
    <t>販売店名横の(合)という表記は全ての新聞を取り扱っていることを示してします
販売店名横の()内のアルファベットは主たる新聞以外の取扱新聞を示しています。(C)中国新聞、(A)朝日新聞、(Y)読売新聞、(M)毎日新聞、(S)産経新聞、(N)日経新聞、(Ｔ)山陰中央新報、(E)愛媛新聞、(U)山陽新聞の表記になります</t>
  </si>
  <si>
    <t>販売店名横()内の漢字１文字は(中)中国新聞、(朝)朝日新聞、(読)読売新聞、(毎)毎日新聞の販売所が取り扱っていることを示しています</t>
  </si>
  <si>
    <r>
      <t>販売店名の末尾に【◎】・【※】マークのある販売店は配送料</t>
    </r>
    <r>
      <rPr>
        <sz val="10"/>
        <color indexed="8"/>
        <rFont val="ＭＳ Ｐゴシック"/>
        <family val="3"/>
      </rPr>
      <t>30銭/枚が必要で、搬入は管轄営業所に【◎】販売店は２営業日前、【※】販売店は３営業日前になります
【◎】・【※】マークのない広島県内の中国・毎日・産経販売店は20銭/枚・左記以外販売店は5銭/枚の送料がかかります。搬入日は管轄営業所搬入で２営業日前になります</t>
    </r>
  </si>
  <si>
    <t>ページ下部の注意事項です。◆マークは販売店エリアに関する注意事項です●マークは搬入営業所、搬入日等に関する注意事項です</t>
  </si>
  <si>
    <t>折込広告申込書</t>
  </si>
  <si>
    <t>2023年2月1日改定</t>
  </si>
  <si>
    <t>折込日</t>
  </si>
  <si>
    <t>■ご案内(広島県以外に折込まれる場合はお問い合わせください)</t>
  </si>
  <si>
    <t>広告主名</t>
  </si>
  <si>
    <t>タイトル</t>
  </si>
  <si>
    <t>総数</t>
  </si>
  <si>
    <t>←入力できません(折込数を集計します)</t>
  </si>
  <si>
    <t>サイズ</t>
  </si>
  <si>
    <r>
      <t xml:space="preserve">請求先
</t>
    </r>
    <r>
      <rPr>
        <sz val="8"/>
        <rFont val="ＭＳ Ｐゴシック"/>
        <family val="3"/>
      </rPr>
      <t>(代理店・印刷所等)</t>
    </r>
  </si>
  <si>
    <t>請求先住所</t>
  </si>
  <si>
    <t>電話番号</t>
  </si>
  <si>
    <t>ＦＡＸ番号</t>
  </si>
  <si>
    <t>印刷会社</t>
  </si>
  <si>
    <t>申込担当者名</t>
  </si>
  <si>
    <t>連絡先(携帯)</t>
  </si>
  <si>
    <t>備考（納品予定日・　配布指示等）</t>
  </si>
  <si>
    <t>■シート別入力一覧</t>
  </si>
  <si>
    <t>シート名</t>
  </si>
  <si>
    <t>部数</t>
  </si>
  <si>
    <t>折込数</t>
  </si>
  <si>
    <t>中国朝刊</t>
  </si>
  <si>
    <t>中国夕刊</t>
  </si>
  <si>
    <t>広島市中区
・南区</t>
  </si>
  <si>
    <t>尾道市</t>
  </si>
  <si>
    <t>神石郡</t>
  </si>
  <si>
    <t>福山市1</t>
  </si>
  <si>
    <t>福山市2</t>
  </si>
  <si>
    <t>地区別枚数一覧表</t>
  </si>
  <si>
    <t>広島県</t>
  </si>
  <si>
    <t>※行政区域と一致していない地区があります。ご注意ください</t>
  </si>
  <si>
    <t>全紙</t>
  </si>
  <si>
    <t>中国</t>
  </si>
  <si>
    <t>くるみる</t>
  </si>
  <si>
    <t>朝日</t>
  </si>
  <si>
    <t>読売</t>
  </si>
  <si>
    <t>毎日</t>
  </si>
  <si>
    <t>産経</t>
  </si>
  <si>
    <t>日経</t>
  </si>
  <si>
    <t>山陽</t>
  </si>
  <si>
    <t>広島市中区</t>
  </si>
  <si>
    <t>広島市南区</t>
  </si>
  <si>
    <t>広島市東区</t>
  </si>
  <si>
    <t>広島市安芸区</t>
  </si>
  <si>
    <t>広島市安佐南区</t>
  </si>
  <si>
    <t>広島市安佐北区</t>
  </si>
  <si>
    <t>広島市西区</t>
  </si>
  <si>
    <t>広島市佐伯区</t>
  </si>
  <si>
    <t>安芸郡</t>
  </si>
  <si>
    <t>廿日市市</t>
  </si>
  <si>
    <t>大竹市</t>
  </si>
  <si>
    <t>呉市</t>
  </si>
  <si>
    <t>江田島市</t>
  </si>
  <si>
    <t>東広島市</t>
  </si>
  <si>
    <t>山県郡</t>
  </si>
  <si>
    <t>安芸高田市</t>
  </si>
  <si>
    <t>三次市</t>
  </si>
  <si>
    <t>庄原市</t>
  </si>
  <si>
    <t>竹原市</t>
  </si>
  <si>
    <t>豊田郡</t>
  </si>
  <si>
    <t>三原市</t>
  </si>
  <si>
    <t>世羅郡</t>
  </si>
  <si>
    <t>尾道市</t>
  </si>
  <si>
    <t>神石郡</t>
  </si>
  <si>
    <t>福山市</t>
  </si>
  <si>
    <t>府中市</t>
  </si>
  <si>
    <t>計</t>
  </si>
  <si>
    <t>周辺地区</t>
  </si>
  <si>
    <t>山陰中央・愛媛</t>
  </si>
  <si>
    <t>■周辺地区の山陰中央・愛媛は、愛媛県は愛媛新聞、島根県は山陰中央新報の部数です</t>
  </si>
  <si>
    <t xml:space="preserve"> </t>
  </si>
  <si>
    <t>折込指定日</t>
  </si>
  <si>
    <t>折込総数</t>
  </si>
  <si>
    <t>ページ折込数</t>
  </si>
  <si>
    <t>サイズ</t>
  </si>
  <si>
    <t>広告主名</t>
  </si>
  <si>
    <t>タイトル（詳細記入）</t>
  </si>
  <si>
    <t>請求先</t>
  </si>
  <si>
    <t>印刷所</t>
  </si>
  <si>
    <t>申込者</t>
  </si>
  <si>
    <t>広島市及び周辺、中国新聞部数表　【注】全国紙と合わせて折込される場合は、全国紙併記版の部数表をご利用ください</t>
  </si>
  <si>
    <t>&lt;広島折込ステーション&gt;</t>
  </si>
  <si>
    <t>中区・南区</t>
  </si>
  <si>
    <t>東地区・安佐南区</t>
  </si>
  <si>
    <t>安佐北区・安芸地区</t>
  </si>
  <si>
    <t>西区・佐伯区</t>
  </si>
  <si>
    <t>廿日市市・大竹市</t>
  </si>
  <si>
    <t>　</t>
  </si>
  <si>
    <t>販売所</t>
  </si>
  <si>
    <t>部数</t>
  </si>
  <si>
    <t>折込数</t>
  </si>
  <si>
    <t>販売店</t>
  </si>
  <si>
    <t>販売店</t>
  </si>
  <si>
    <t>中央南</t>
  </si>
  <si>
    <t xml:space="preserve">若草 </t>
  </si>
  <si>
    <t xml:space="preserve">高陽南 </t>
  </si>
  <si>
    <t>三篠</t>
  </si>
  <si>
    <t xml:space="preserve">廿日市東 </t>
  </si>
  <si>
    <t>中央</t>
  </si>
  <si>
    <t>中山・温品</t>
  </si>
  <si>
    <t xml:space="preserve">高陽中央 </t>
  </si>
  <si>
    <t xml:space="preserve">廿日市中央 </t>
  </si>
  <si>
    <t>城北通り</t>
  </si>
  <si>
    <t>温品 （中山・温品と温品通りへ分割）</t>
  </si>
  <si>
    <t xml:space="preserve">高陽東 </t>
  </si>
  <si>
    <t xml:space="preserve">横川中広 </t>
  </si>
  <si>
    <t xml:space="preserve">廿日市北 </t>
  </si>
  <si>
    <t>吉島</t>
  </si>
  <si>
    <t>温品通り</t>
  </si>
  <si>
    <t xml:space="preserve">高陽北 </t>
  </si>
  <si>
    <t xml:space="preserve">観音 </t>
  </si>
  <si>
    <t xml:space="preserve">廿日市西 </t>
  </si>
  <si>
    <t>広瀬・舟入中町</t>
  </si>
  <si>
    <r>
      <t>牛田本町</t>
    </r>
    <r>
      <rPr>
        <sz val="8.5"/>
        <color indexed="8"/>
        <rFont val="ＭＳ Ｐゴシック"/>
        <family val="3"/>
      </rPr>
      <t>（牛田中央へ統合）</t>
    </r>
  </si>
  <si>
    <t xml:space="preserve">三田 </t>
  </si>
  <si>
    <t xml:space="preserve">廿日市南 </t>
  </si>
  <si>
    <t>舟入</t>
  </si>
  <si>
    <t>牛田中央</t>
  </si>
  <si>
    <t xml:space="preserve">高南 </t>
  </si>
  <si>
    <t xml:space="preserve">己斐 </t>
  </si>
  <si>
    <t xml:space="preserve">大野 </t>
  </si>
  <si>
    <t>舟入通り</t>
  </si>
  <si>
    <t xml:space="preserve">戸坂 </t>
  </si>
  <si>
    <t xml:space="preserve">井原市 </t>
  </si>
  <si>
    <t xml:space="preserve">己斐上 </t>
  </si>
  <si>
    <t>(宮島460枚含む・配達は中国大竹)</t>
  </si>
  <si>
    <t>府中本町</t>
  </si>
  <si>
    <t xml:space="preserve">可部中央 </t>
  </si>
  <si>
    <t xml:space="preserve">高須 </t>
  </si>
  <si>
    <r>
      <t>廿日市佐伯</t>
    </r>
    <r>
      <rPr>
        <sz val="8"/>
        <color indexed="8"/>
        <rFont val="ＭＳ Ｐゴシック"/>
        <family val="3"/>
      </rPr>
      <t>【◎】</t>
    </r>
  </si>
  <si>
    <t xml:space="preserve">府中南 </t>
  </si>
  <si>
    <t xml:space="preserve">可部南 </t>
  </si>
  <si>
    <t xml:space="preserve">庚午 </t>
  </si>
  <si>
    <r>
      <t>吉和</t>
    </r>
    <r>
      <rPr>
        <sz val="8"/>
        <color indexed="8"/>
        <rFont val="ＭＳ Ｐゴシック"/>
        <family val="3"/>
      </rPr>
      <t xml:space="preserve"> 【※】</t>
    </r>
  </si>
  <si>
    <t xml:space="preserve">可部西 </t>
  </si>
  <si>
    <t xml:space="preserve">庚午南 </t>
  </si>
  <si>
    <t xml:space="preserve">可部北 </t>
  </si>
  <si>
    <t xml:space="preserve">草津 </t>
  </si>
  <si>
    <t xml:space="preserve">安佐町南 </t>
  </si>
  <si>
    <t xml:space="preserve">井口 </t>
  </si>
  <si>
    <t>東雲本町</t>
  </si>
  <si>
    <t xml:space="preserve">祇園長束 </t>
  </si>
  <si>
    <t xml:space="preserve">あさひが丘 </t>
  </si>
  <si>
    <t>仁保・東雲</t>
  </si>
  <si>
    <t xml:space="preserve">祇園山本 </t>
  </si>
  <si>
    <r>
      <t>安佐町北</t>
    </r>
    <r>
      <rPr>
        <sz val="8"/>
        <color indexed="8"/>
        <rFont val="ＭＳ Ｐゴシック"/>
        <family val="3"/>
      </rPr>
      <t>【※】</t>
    </r>
  </si>
  <si>
    <t>大竹</t>
  </si>
  <si>
    <t>翠町・皆実町</t>
  </si>
  <si>
    <t xml:space="preserve">祇園春日野 </t>
  </si>
  <si>
    <t xml:space="preserve">五日市中央北 </t>
  </si>
  <si>
    <t>旭町宇品北</t>
  </si>
  <si>
    <t xml:space="preserve">祇園西 </t>
  </si>
  <si>
    <t xml:space="preserve">五日市中央 </t>
  </si>
  <si>
    <t>宇品南</t>
  </si>
  <si>
    <t xml:space="preserve">祇園東 </t>
  </si>
  <si>
    <t xml:space="preserve">五日市南 </t>
  </si>
  <si>
    <t>宇品西</t>
  </si>
  <si>
    <t xml:space="preserve">安東 </t>
  </si>
  <si>
    <t xml:space="preserve">五日市東 </t>
  </si>
  <si>
    <t>青崎</t>
  </si>
  <si>
    <t xml:space="preserve">安中央 </t>
  </si>
  <si>
    <t xml:space="preserve">船越 </t>
  </si>
  <si>
    <t xml:space="preserve">美鈴が丘 </t>
  </si>
  <si>
    <t>スタジアム通り</t>
  </si>
  <si>
    <t xml:space="preserve">安南 </t>
  </si>
  <si>
    <t xml:space="preserve">中野 </t>
  </si>
  <si>
    <t xml:space="preserve">五月が丘 </t>
  </si>
  <si>
    <t>段原</t>
  </si>
  <si>
    <t xml:space="preserve">沼田 </t>
  </si>
  <si>
    <t xml:space="preserve">瀬野 </t>
  </si>
  <si>
    <t xml:space="preserve">湯来 </t>
  </si>
  <si>
    <t xml:space="preserve">沼田西 </t>
  </si>
  <si>
    <t xml:space="preserve">矢野東 </t>
  </si>
  <si>
    <t xml:space="preserve">沼田北 </t>
  </si>
  <si>
    <t xml:space="preserve">矢野西 </t>
  </si>
  <si>
    <t xml:space="preserve">中筋・古市東 </t>
  </si>
  <si>
    <t>矢野新町・坂</t>
  </si>
  <si>
    <t xml:space="preserve">緑井・古市 </t>
  </si>
  <si>
    <r>
      <t>海田西</t>
    </r>
    <r>
      <rPr>
        <sz val="8"/>
        <color indexed="8"/>
        <rFont val="Agency FB"/>
        <family val="2"/>
      </rPr>
      <t>(MSN)</t>
    </r>
    <r>
      <rPr>
        <sz val="8"/>
        <color indexed="8"/>
        <rFont val="ＭＳ Ｐゴシック"/>
        <family val="3"/>
      </rPr>
      <t>（海田中央と中野へ分割）</t>
    </r>
  </si>
  <si>
    <t xml:space="preserve">八木 </t>
  </si>
  <si>
    <t xml:space="preserve">海田中央 </t>
  </si>
  <si>
    <t xml:space="preserve">熊野 </t>
  </si>
  <si>
    <t>計</t>
  </si>
  <si>
    <t>合計</t>
  </si>
  <si>
    <t>◆上記の販売店は全て合売店です</t>
  </si>
  <si>
    <t xml:space="preserve">◆安芸区矢野町寺屋敷地区は各新聞とも焼山北に含みます ◆安芸郡坂町小屋浦地区は天応吉浦に含みます </t>
  </si>
  <si>
    <t>◆安佐町北は山県郡北広島町の阿坂・今吉田・吉木地区を含みます</t>
  </si>
  <si>
    <t>◆瀬野は安芸区中野・中野東の一部を含みます ◆熊野は安芸区阿戸町を含みます ◆大竹は廿日市市大野の一部を含みます</t>
  </si>
  <si>
    <t xml:space="preserve"> </t>
  </si>
  <si>
    <t>広告主名</t>
  </si>
  <si>
    <t>広島市中区(0000)</t>
  </si>
  <si>
    <t>中国新聞(C)</t>
  </si>
  <si>
    <r>
      <t>くるみる</t>
    </r>
    <r>
      <rPr>
        <sz val="9.5"/>
        <color indexed="8"/>
        <rFont val="Agency FB"/>
        <family val="2"/>
      </rPr>
      <t>(K)</t>
    </r>
    <r>
      <rPr>
        <sz val="9.5"/>
        <color indexed="8"/>
        <rFont val="ＭＳ Ｐゴシック"/>
        <family val="3"/>
      </rPr>
      <t>　土曜発行</t>
    </r>
  </si>
  <si>
    <t>朝日新聞(A)</t>
  </si>
  <si>
    <t>読売新聞(Y)</t>
  </si>
  <si>
    <t>毎日新聞(M)</t>
  </si>
  <si>
    <t>日経新聞(N)</t>
  </si>
  <si>
    <t>販売所</t>
  </si>
  <si>
    <t>中央南(AMSN)</t>
  </si>
  <si>
    <t>中央(AMS)</t>
  </si>
  <si>
    <t>中区センター</t>
  </si>
  <si>
    <t>広島中央(専)</t>
  </si>
  <si>
    <t>城北通り(ＭS)</t>
  </si>
  <si>
    <t>城北通り(M)</t>
  </si>
  <si>
    <t>吉島(MSN)</t>
  </si>
  <si>
    <t>千田・吉島</t>
  </si>
  <si>
    <r>
      <t>広瀬・舟入中町</t>
    </r>
    <r>
      <rPr>
        <sz val="8"/>
        <color indexed="8"/>
        <rFont val="Agency FB"/>
        <family val="2"/>
      </rPr>
      <t>(S)</t>
    </r>
  </si>
  <si>
    <t>広瀬・舟入中町</t>
  </si>
  <si>
    <r>
      <t>広瀬・舟入中町</t>
    </r>
    <r>
      <rPr>
        <sz val="8"/>
        <color indexed="8"/>
        <rFont val="Agency FB"/>
        <family val="2"/>
      </rPr>
      <t>(</t>
    </r>
    <r>
      <rPr>
        <sz val="8"/>
        <color indexed="8"/>
        <rFont val="ＭＳ Ｐゴシック"/>
        <family val="3"/>
      </rPr>
      <t>Ｍ</t>
    </r>
    <r>
      <rPr>
        <sz val="8"/>
        <color indexed="8"/>
        <rFont val="Agency FB"/>
        <family val="2"/>
      </rPr>
      <t>)</t>
    </r>
  </si>
  <si>
    <t>舟入(SN)</t>
  </si>
  <si>
    <t>舟入(M)</t>
  </si>
  <si>
    <t>舟入通り(SN)</t>
  </si>
  <si>
    <t>舟入通り(M)</t>
  </si>
  <si>
    <t>中国計</t>
  </si>
  <si>
    <t>くるみる計</t>
  </si>
  <si>
    <t>朝日計</t>
  </si>
  <si>
    <t>読売計</t>
  </si>
  <si>
    <t>毎日計</t>
  </si>
  <si>
    <t>日経計</t>
  </si>
  <si>
    <t>地区計</t>
  </si>
  <si>
    <t>広島市南区(0100)</t>
  </si>
  <si>
    <t>くるみる(K) 土曜発行</t>
  </si>
  <si>
    <t>大州(M)</t>
  </si>
  <si>
    <r>
      <t>東雲本町</t>
    </r>
    <r>
      <rPr>
        <sz val="8"/>
        <color indexed="8"/>
        <rFont val="Agency FB"/>
        <family val="2"/>
      </rPr>
      <t>(SN)</t>
    </r>
  </si>
  <si>
    <t>東雲本町</t>
  </si>
  <si>
    <r>
      <t>東雲本町</t>
    </r>
    <r>
      <rPr>
        <sz val="8"/>
        <color indexed="8"/>
        <rFont val="Agency FB"/>
        <family val="2"/>
      </rPr>
      <t>(M)</t>
    </r>
  </si>
  <si>
    <t>南区センター</t>
  </si>
  <si>
    <r>
      <t>仁保・東雲</t>
    </r>
    <r>
      <rPr>
        <sz val="8"/>
        <color indexed="8"/>
        <rFont val="Agency FB"/>
        <family val="2"/>
      </rPr>
      <t>(SN)</t>
    </r>
  </si>
  <si>
    <t>仁保・東雲</t>
  </si>
  <si>
    <r>
      <t>仁保・東雲</t>
    </r>
    <r>
      <rPr>
        <sz val="8"/>
        <color indexed="8"/>
        <rFont val="Agency FB"/>
        <family val="2"/>
      </rPr>
      <t>(M)</t>
    </r>
  </si>
  <si>
    <r>
      <t>翠町・皆実町</t>
    </r>
    <r>
      <rPr>
        <sz val="8"/>
        <color indexed="8"/>
        <rFont val="Agency FB"/>
        <family val="2"/>
      </rPr>
      <t>(MS)</t>
    </r>
  </si>
  <si>
    <r>
      <t>翠町・皆実町</t>
    </r>
    <r>
      <rPr>
        <sz val="8"/>
        <color indexed="8"/>
        <rFont val="Agency FB"/>
        <family val="2"/>
      </rPr>
      <t>(M)</t>
    </r>
  </si>
  <si>
    <t>南部(専)</t>
  </si>
  <si>
    <t>旭町宇品北(MSN)</t>
  </si>
  <si>
    <t>旭町宇品北</t>
  </si>
  <si>
    <t>旭町宇品北</t>
  </si>
  <si>
    <t>宇品</t>
  </si>
  <si>
    <t>宇品南(MSN)</t>
  </si>
  <si>
    <t>宇品南</t>
  </si>
  <si>
    <t>宇品西(MSN)</t>
  </si>
  <si>
    <t>宇品西</t>
  </si>
  <si>
    <t>青崎(MSN)</t>
  </si>
  <si>
    <t>向洋・大州</t>
  </si>
  <si>
    <r>
      <t>スタジアム通り</t>
    </r>
    <r>
      <rPr>
        <sz val="7.5"/>
        <color indexed="8"/>
        <rFont val="Agency FB"/>
        <family val="2"/>
      </rPr>
      <t>(SN)</t>
    </r>
  </si>
  <si>
    <r>
      <t>スタジアム通り</t>
    </r>
    <r>
      <rPr>
        <sz val="7.5"/>
        <color indexed="8"/>
        <rFont val="Agency FB"/>
        <family val="2"/>
      </rPr>
      <t>(M)</t>
    </r>
  </si>
  <si>
    <t>段原(SN)</t>
  </si>
  <si>
    <t>段原(M)</t>
  </si>
  <si>
    <t>読売計</t>
  </si>
  <si>
    <t>毎日計</t>
  </si>
  <si>
    <t>◆統合された日経新聞の内訳は【参考資料】シートを参照してください</t>
  </si>
  <si>
    <t>☆くるみるは新聞ではありません。土曜に実施する新聞無購読世帯対象チラシ宅配サービスです。</t>
  </si>
  <si>
    <t xml:space="preserve"> </t>
  </si>
  <si>
    <t>広告主名</t>
  </si>
  <si>
    <r>
      <t>広島市東区・安芸郡府中町</t>
    </r>
    <r>
      <rPr>
        <sz val="8"/>
        <color indexed="8"/>
        <rFont val="Agency FB"/>
        <family val="2"/>
      </rPr>
      <t>(0200)</t>
    </r>
  </si>
  <si>
    <r>
      <t>中国新聞</t>
    </r>
    <r>
      <rPr>
        <sz val="8"/>
        <color indexed="8"/>
        <rFont val="Agency FB"/>
        <family val="2"/>
      </rPr>
      <t>(C)</t>
    </r>
  </si>
  <si>
    <r>
      <t>くるみる</t>
    </r>
    <r>
      <rPr>
        <sz val="9.5"/>
        <color indexed="8"/>
        <rFont val="Agency FB"/>
        <family val="2"/>
      </rPr>
      <t xml:space="preserve">(K) </t>
    </r>
    <r>
      <rPr>
        <sz val="9.5"/>
        <color indexed="8"/>
        <rFont val="ＭＳ Ｐゴシック"/>
        <family val="3"/>
      </rPr>
      <t>土曜発行</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</si>
  <si>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</si>
  <si>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</si>
  <si>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</si>
  <si>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</si>
  <si>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販売所</t>
  </si>
  <si>
    <t>販売店</t>
  </si>
  <si>
    <r>
      <t>若草</t>
    </r>
    <r>
      <rPr>
        <sz val="8"/>
        <color indexed="8"/>
        <rFont val="Agency FB"/>
        <family val="2"/>
      </rPr>
      <t>(SN)</t>
    </r>
  </si>
  <si>
    <t>若草</t>
  </si>
  <si>
    <r>
      <t>二葉</t>
    </r>
    <r>
      <rPr>
        <sz val="8"/>
        <color indexed="8"/>
        <rFont val="Agency FB"/>
        <family val="2"/>
      </rPr>
      <t>(M)</t>
    </r>
  </si>
  <si>
    <t>若草</t>
  </si>
  <si>
    <r>
      <t>中山・温品</t>
    </r>
    <r>
      <rPr>
        <sz val="8"/>
        <color indexed="8"/>
        <rFont val="Agency FB"/>
        <family val="2"/>
      </rPr>
      <t>(SN)</t>
    </r>
  </si>
  <si>
    <t>中山・温品</t>
  </si>
  <si>
    <r>
      <t>矢賀・中山</t>
    </r>
    <r>
      <rPr>
        <sz val="8"/>
        <color indexed="8"/>
        <rFont val="Agency FB"/>
        <family val="2"/>
      </rPr>
      <t>(M)</t>
    </r>
  </si>
  <si>
    <r>
      <t>温品</t>
    </r>
    <r>
      <rPr>
        <sz val="8"/>
        <color indexed="8"/>
        <rFont val="Agency FB"/>
        <family val="2"/>
      </rPr>
      <t>(SN)</t>
    </r>
    <r>
      <rPr>
        <sz val="8"/>
        <color indexed="8"/>
        <rFont val="ＭＳ Ｐゴシック"/>
        <family val="3"/>
      </rPr>
      <t>（中山・温品と温品通りへ分割）</t>
    </r>
  </si>
  <si>
    <t>温品</t>
  </si>
  <si>
    <r>
      <t>温品・福木</t>
    </r>
    <r>
      <rPr>
        <sz val="8"/>
        <color indexed="8"/>
        <rFont val="Agency FB"/>
        <family val="2"/>
      </rPr>
      <t>(M)</t>
    </r>
  </si>
  <si>
    <t>温品</t>
  </si>
  <si>
    <r>
      <t>温品通り</t>
    </r>
    <r>
      <rPr>
        <sz val="8.5"/>
        <color indexed="8"/>
        <rFont val="Agency FB"/>
        <family val="2"/>
      </rPr>
      <t>(SN)</t>
    </r>
  </si>
  <si>
    <r>
      <t>牛田本町</t>
    </r>
    <r>
      <rPr>
        <sz val="8"/>
        <color indexed="8"/>
        <rFont val="Agency FB"/>
        <family val="2"/>
      </rPr>
      <t>(SN)</t>
    </r>
    <r>
      <rPr>
        <sz val="8.5"/>
        <color indexed="8"/>
        <rFont val="ＭＳ Ｐゴシック"/>
        <family val="3"/>
      </rPr>
      <t>（牛田中央へ統合）</t>
    </r>
  </si>
  <si>
    <r>
      <t>牛田</t>
    </r>
    <r>
      <rPr>
        <sz val="8"/>
        <color indexed="8"/>
        <rFont val="Agency FB"/>
        <family val="2"/>
      </rPr>
      <t>(M)</t>
    </r>
  </si>
  <si>
    <t>牛田・戸坂</t>
  </si>
  <si>
    <r>
      <t>牛田中央</t>
    </r>
    <r>
      <rPr>
        <sz val="8"/>
        <color indexed="8"/>
        <rFont val="Agency FB"/>
        <family val="2"/>
      </rPr>
      <t>(SN)</t>
    </r>
  </si>
  <si>
    <t>牛田中央</t>
  </si>
  <si>
    <r>
      <t>戸坂</t>
    </r>
    <r>
      <rPr>
        <sz val="8"/>
        <color indexed="8"/>
        <rFont val="Agency FB"/>
        <family val="2"/>
      </rPr>
      <t>(SN)</t>
    </r>
  </si>
  <si>
    <t>戸坂</t>
  </si>
  <si>
    <r>
      <t>戸坂</t>
    </r>
    <r>
      <rPr>
        <sz val="8"/>
        <color indexed="8"/>
        <rFont val="Agency FB"/>
        <family val="2"/>
      </rPr>
      <t>(M)</t>
    </r>
  </si>
  <si>
    <r>
      <t>府中本町</t>
    </r>
    <r>
      <rPr>
        <sz val="8"/>
        <color indexed="8"/>
        <rFont val="Agency FB"/>
        <family val="2"/>
      </rPr>
      <t>(SN)</t>
    </r>
  </si>
  <si>
    <t>府中本町</t>
  </si>
  <si>
    <r>
      <t>府中</t>
    </r>
    <r>
      <rPr>
        <sz val="8"/>
        <color indexed="8"/>
        <rFont val="Agency FB"/>
        <family val="2"/>
      </rPr>
      <t>(M)</t>
    </r>
  </si>
  <si>
    <t>府中</t>
  </si>
  <si>
    <t>府中西部</t>
  </si>
  <si>
    <r>
      <t>府中南</t>
    </r>
    <r>
      <rPr>
        <sz val="8"/>
        <color indexed="8"/>
        <rFont val="Agency FB"/>
        <family val="2"/>
      </rPr>
      <t>(MSN)</t>
    </r>
  </si>
  <si>
    <t>府中南</t>
  </si>
  <si>
    <t>中国計</t>
  </si>
  <si>
    <t>くるみる計</t>
  </si>
  <si>
    <t>朝日計</t>
  </si>
  <si>
    <t>読売計</t>
  </si>
  <si>
    <t>毎日計</t>
  </si>
  <si>
    <t>日経計</t>
  </si>
  <si>
    <t>地区計</t>
  </si>
  <si>
    <r>
      <t>広島市安芸区・安芸郡海田町、坂町、熊野町</t>
    </r>
    <r>
      <rPr>
        <sz val="8"/>
        <color indexed="8"/>
        <rFont val="Agency FB"/>
        <family val="2"/>
      </rPr>
      <t>(0500)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</si>
  <si>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</si>
  <si>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</si>
  <si>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</si>
  <si>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</si>
  <si>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</si>
  <si>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販売所</t>
  </si>
  <si>
    <r>
      <t>船越</t>
    </r>
    <r>
      <rPr>
        <sz val="8"/>
        <color indexed="8"/>
        <rFont val="Agency FB"/>
        <family val="2"/>
      </rPr>
      <t>(MSN)</t>
    </r>
  </si>
  <si>
    <t>船越</t>
  </si>
  <si>
    <t>船越</t>
  </si>
  <si>
    <t>船越</t>
  </si>
  <si>
    <r>
      <t>中野</t>
    </r>
    <r>
      <rPr>
        <sz val="8"/>
        <color indexed="8"/>
        <rFont val="Agency FB"/>
        <family val="2"/>
      </rPr>
      <t>(AMS)</t>
    </r>
  </si>
  <si>
    <t>中野</t>
  </si>
  <si>
    <r>
      <t>瀬野</t>
    </r>
    <r>
      <rPr>
        <sz val="8"/>
        <color indexed="8"/>
        <rFont val="Agency FB"/>
        <family val="2"/>
      </rPr>
      <t>(AMS)</t>
    </r>
  </si>
  <si>
    <t>瀬野</t>
  </si>
  <si>
    <t>瀬野川(N)</t>
  </si>
  <si>
    <r>
      <t>矢野東</t>
    </r>
    <r>
      <rPr>
        <sz val="8"/>
        <color indexed="8"/>
        <rFont val="Agency FB"/>
        <family val="2"/>
      </rPr>
      <t>(S)</t>
    </r>
  </si>
  <si>
    <t>矢野東</t>
  </si>
  <si>
    <r>
      <t>矢野</t>
    </r>
    <r>
      <rPr>
        <sz val="8"/>
        <color indexed="8"/>
        <rFont val="Agency FB"/>
        <family val="2"/>
      </rPr>
      <t>(M)</t>
    </r>
  </si>
  <si>
    <t>矢野・坂(N)</t>
  </si>
  <si>
    <r>
      <t>矢野西</t>
    </r>
    <r>
      <rPr>
        <sz val="8"/>
        <color indexed="8"/>
        <rFont val="Agency FB"/>
        <family val="2"/>
      </rPr>
      <t>(S)</t>
    </r>
  </si>
  <si>
    <t>矢野西</t>
  </si>
  <si>
    <r>
      <t>矢野新町・坂</t>
    </r>
    <r>
      <rPr>
        <sz val="8"/>
        <color indexed="8"/>
        <rFont val="Agency FB"/>
        <family val="2"/>
      </rPr>
      <t>(MS)</t>
    </r>
  </si>
  <si>
    <t>矢野新町・坂</t>
  </si>
  <si>
    <t>坂(N)</t>
  </si>
  <si>
    <r>
      <t>海田西</t>
    </r>
    <r>
      <rPr>
        <sz val="8"/>
        <color indexed="8"/>
        <rFont val="ＭＳ Ｐゴシック"/>
        <family val="3"/>
      </rPr>
      <t>（海田中央へ統合）</t>
    </r>
  </si>
  <si>
    <t>海田</t>
  </si>
  <si>
    <t>海田</t>
  </si>
  <si>
    <r>
      <t>海田中央</t>
    </r>
    <r>
      <rPr>
        <sz val="8"/>
        <color indexed="8"/>
        <rFont val="Agency FB"/>
        <family val="2"/>
      </rPr>
      <t>(MSN)</t>
    </r>
  </si>
  <si>
    <t>海田中央</t>
  </si>
  <si>
    <r>
      <t>熊野</t>
    </r>
    <r>
      <rPr>
        <sz val="8"/>
        <color indexed="8"/>
        <rFont val="Agency FB"/>
        <family val="2"/>
      </rPr>
      <t>(MSN)</t>
    </r>
  </si>
  <si>
    <t>熊野</t>
  </si>
  <si>
    <t>熊野</t>
  </si>
  <si>
    <t>熊野</t>
  </si>
  <si>
    <t>中国計</t>
  </si>
  <si>
    <t>朝日計</t>
  </si>
  <si>
    <t>読売計</t>
  </si>
  <si>
    <t>☆くるみるは新聞ではありません。土曜に実施する新聞無購読世帯対象チラシ宅配サービスです。</t>
  </si>
  <si>
    <t>◆安芸区矢野町寺屋敷地区は各新聞とも焼山北に含みます ◆安芸郡坂町小屋浦地区は天応吉浦に含みます ◆熊野は安芸区阿戸町を含みます ◆瀬野は安芸区中野・中野東の一部を含みます。</t>
  </si>
  <si>
    <r>
      <t>広島市安佐南区</t>
    </r>
    <r>
      <rPr>
        <sz val="8"/>
        <color indexed="8"/>
        <rFont val="Agency FB"/>
        <family val="2"/>
      </rPr>
      <t>(0300)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</si>
  <si>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</si>
  <si>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</si>
  <si>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</si>
  <si>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</si>
  <si>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</si>
  <si>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販売店</t>
  </si>
  <si>
    <r>
      <t>祇園長束</t>
    </r>
    <r>
      <rPr>
        <sz val="8"/>
        <color indexed="8"/>
        <rFont val="Agency FB"/>
        <family val="2"/>
      </rPr>
      <t>(SN)</t>
    </r>
  </si>
  <si>
    <t>祇園長束</t>
  </si>
  <si>
    <r>
      <t>祇園長束</t>
    </r>
    <r>
      <rPr>
        <sz val="8"/>
        <color indexed="8"/>
        <rFont val="Agency FB"/>
        <family val="2"/>
      </rPr>
      <t>(M)</t>
    </r>
  </si>
  <si>
    <r>
      <t>祇園山本</t>
    </r>
    <r>
      <rPr>
        <sz val="8"/>
        <color indexed="8"/>
        <rFont val="Agency FB"/>
        <family val="2"/>
      </rPr>
      <t>(SN)</t>
    </r>
  </si>
  <si>
    <t>祇園山本</t>
  </si>
  <si>
    <t>祇園山本(M)</t>
  </si>
  <si>
    <r>
      <t>祇園春日野</t>
    </r>
    <r>
      <rPr>
        <sz val="8"/>
        <color indexed="8"/>
        <rFont val="Agency FB"/>
        <family val="2"/>
      </rPr>
      <t>(SN)</t>
    </r>
  </si>
  <si>
    <t>祇園春日野</t>
  </si>
  <si>
    <t>祇園春日野(M)</t>
  </si>
  <si>
    <r>
      <t>祇園西</t>
    </r>
    <r>
      <rPr>
        <sz val="8"/>
        <color indexed="8"/>
        <rFont val="Agency FB"/>
        <family val="2"/>
      </rPr>
      <t>(SN)</t>
    </r>
  </si>
  <si>
    <t>祇園西</t>
  </si>
  <si>
    <r>
      <t>祇園・川内</t>
    </r>
    <r>
      <rPr>
        <sz val="8"/>
        <color indexed="8"/>
        <rFont val="Agency FB"/>
        <family val="2"/>
      </rPr>
      <t>(M)</t>
    </r>
  </si>
  <si>
    <t xml:space="preserve">祇園・長束    </t>
  </si>
  <si>
    <r>
      <t>祇園東</t>
    </r>
    <r>
      <rPr>
        <sz val="8"/>
        <color indexed="8"/>
        <rFont val="Agency FB"/>
        <family val="2"/>
      </rPr>
      <t>(SN)</t>
    </r>
  </si>
  <si>
    <t>祇園東</t>
  </si>
  <si>
    <r>
      <t>安東</t>
    </r>
    <r>
      <rPr>
        <sz val="8"/>
        <color indexed="8"/>
        <rFont val="Agency FB"/>
        <family val="2"/>
      </rPr>
      <t>(SN)</t>
    </r>
  </si>
  <si>
    <t>安東</t>
  </si>
  <si>
    <t>安 ・ 伴</t>
  </si>
  <si>
    <r>
      <t>安中央</t>
    </r>
    <r>
      <rPr>
        <sz val="8"/>
        <color indexed="8"/>
        <rFont val="Agency FB"/>
        <family val="2"/>
      </rPr>
      <t>(SN)</t>
    </r>
  </si>
  <si>
    <t>安中央</t>
  </si>
  <si>
    <t>安中央(M)</t>
  </si>
  <si>
    <r>
      <t>安南</t>
    </r>
    <r>
      <rPr>
        <sz val="8"/>
        <color indexed="8"/>
        <rFont val="Agency FB"/>
        <family val="2"/>
      </rPr>
      <t>(SN)</t>
    </r>
  </si>
  <si>
    <t>安南</t>
  </si>
  <si>
    <t>安南(M)</t>
  </si>
  <si>
    <t>沼田(ＡＭSN)</t>
  </si>
  <si>
    <t>沼田</t>
  </si>
  <si>
    <t>沼田西(ＡＭSN)</t>
  </si>
  <si>
    <t>沼田西</t>
  </si>
  <si>
    <t>沼田北(AMN)</t>
  </si>
  <si>
    <t>沼田北</t>
  </si>
  <si>
    <t>中筋・古市東(SN)</t>
  </si>
  <si>
    <t>中筋・古市東</t>
  </si>
  <si>
    <t>古市・川内</t>
  </si>
  <si>
    <t>緑井・古市(SN)</t>
  </si>
  <si>
    <t>緑井・古市</t>
  </si>
  <si>
    <r>
      <t>緑井</t>
    </r>
    <r>
      <rPr>
        <sz val="8"/>
        <color indexed="8"/>
        <rFont val="Agency FB"/>
        <family val="2"/>
      </rPr>
      <t>(M)</t>
    </r>
  </si>
  <si>
    <t>緑井</t>
  </si>
  <si>
    <t>八木(SN)</t>
  </si>
  <si>
    <t>八木</t>
  </si>
  <si>
    <r>
      <rPr>
        <sz val="8"/>
        <color indexed="8"/>
        <rFont val="ＭＳ Ｐゴシック"/>
        <family val="3"/>
      </rPr>
      <t>八木</t>
    </r>
    <r>
      <rPr>
        <sz val="8"/>
        <color indexed="8"/>
        <rFont val="Agency FB"/>
        <family val="2"/>
      </rPr>
      <t>(M)</t>
    </r>
  </si>
  <si>
    <r>
      <t>広島市安佐北区</t>
    </r>
    <r>
      <rPr>
        <sz val="8"/>
        <color indexed="8"/>
        <rFont val="Agency FB"/>
        <family val="2"/>
      </rPr>
      <t>(0400)</t>
    </r>
  </si>
  <si>
    <r>
      <t>朝日新聞</t>
    </r>
    <r>
      <rPr>
        <sz val="8"/>
        <color indexed="8"/>
        <rFont val="Agency FB"/>
        <family val="2"/>
      </rPr>
      <t>(A)</t>
    </r>
  </si>
  <si>
    <r>
      <t>高陽南</t>
    </r>
    <r>
      <rPr>
        <sz val="8"/>
        <color indexed="8"/>
        <rFont val="Agency FB"/>
        <family val="2"/>
      </rPr>
      <t>(SN)</t>
    </r>
  </si>
  <si>
    <t>高陽南</t>
  </si>
  <si>
    <r>
      <t>高陽南</t>
    </r>
    <r>
      <rPr>
        <sz val="9.5"/>
        <color indexed="8"/>
        <rFont val="ＭＳ Ｐゴシック"/>
        <family val="3"/>
      </rPr>
      <t>(M)</t>
    </r>
  </si>
  <si>
    <t>高陽南</t>
  </si>
  <si>
    <r>
      <t>高陽中央</t>
    </r>
    <r>
      <rPr>
        <sz val="8"/>
        <color indexed="8"/>
        <rFont val="Agency FB"/>
        <family val="2"/>
      </rPr>
      <t>(SN)</t>
    </r>
  </si>
  <si>
    <t>高陽中央</t>
  </si>
  <si>
    <r>
      <t>高陽中央</t>
    </r>
    <r>
      <rPr>
        <sz val="9.5"/>
        <color indexed="8"/>
        <rFont val="ＭＳ Ｐゴシック"/>
        <family val="3"/>
      </rPr>
      <t>(M)</t>
    </r>
  </si>
  <si>
    <t>高陽</t>
  </si>
  <si>
    <r>
      <t>高陽東</t>
    </r>
    <r>
      <rPr>
        <sz val="8"/>
        <color indexed="8"/>
        <rFont val="Agency FB"/>
        <family val="2"/>
      </rPr>
      <t>(MSN)</t>
    </r>
  </si>
  <si>
    <t>高陽東</t>
  </si>
  <si>
    <t>高陽東(M)</t>
  </si>
  <si>
    <t>高陽北(合)</t>
  </si>
  <si>
    <t>高陽北</t>
  </si>
  <si>
    <t>三田(合)</t>
  </si>
  <si>
    <t>三田</t>
  </si>
  <si>
    <t>高南(合)</t>
  </si>
  <si>
    <t>高南</t>
  </si>
  <si>
    <t>井原市(合)</t>
  </si>
  <si>
    <t>井原市</t>
  </si>
  <si>
    <r>
      <t>可部中央</t>
    </r>
    <r>
      <rPr>
        <sz val="8"/>
        <color indexed="8"/>
        <rFont val="Agency FB"/>
        <family val="2"/>
      </rPr>
      <t>(SN)</t>
    </r>
  </si>
  <si>
    <t>可部中央</t>
  </si>
  <si>
    <r>
      <t>可部</t>
    </r>
    <r>
      <rPr>
        <sz val="9.5"/>
        <color indexed="8"/>
        <rFont val="ＭＳ Ｐゴシック"/>
        <family val="3"/>
      </rPr>
      <t>(M)</t>
    </r>
  </si>
  <si>
    <t>可部</t>
  </si>
  <si>
    <r>
      <t>可部南</t>
    </r>
    <r>
      <rPr>
        <sz val="8"/>
        <color indexed="8"/>
        <rFont val="Agency FB"/>
        <family val="2"/>
      </rPr>
      <t>(SN)</t>
    </r>
  </si>
  <si>
    <t>可部南</t>
  </si>
  <si>
    <r>
      <t>可部西</t>
    </r>
    <r>
      <rPr>
        <sz val="8"/>
        <color indexed="8"/>
        <rFont val="Agency FB"/>
        <family val="2"/>
      </rPr>
      <t>(SN)</t>
    </r>
  </si>
  <si>
    <t>可部西</t>
  </si>
  <si>
    <r>
      <t>可部北</t>
    </r>
    <r>
      <rPr>
        <sz val="8"/>
        <color indexed="8"/>
        <rFont val="Agency FB"/>
        <family val="2"/>
      </rPr>
      <t>(SN)</t>
    </r>
  </si>
  <si>
    <t>可部北</t>
  </si>
  <si>
    <r>
      <t>安佐町南</t>
    </r>
    <r>
      <rPr>
        <sz val="8"/>
        <color indexed="8"/>
        <rFont val="Agency FB"/>
        <family val="2"/>
      </rPr>
      <t>(AMSN)</t>
    </r>
  </si>
  <si>
    <t>安佐町南</t>
  </si>
  <si>
    <r>
      <t>あさひが丘</t>
    </r>
    <r>
      <rPr>
        <sz val="8"/>
        <color indexed="8"/>
        <rFont val="Agency FB"/>
        <family val="2"/>
      </rPr>
      <t>(AMSN)</t>
    </r>
  </si>
  <si>
    <t>あさひが丘</t>
  </si>
  <si>
    <t>あさひが丘</t>
  </si>
  <si>
    <r>
      <t>安佐町北(合)</t>
    </r>
    <r>
      <rPr>
        <sz val="8"/>
        <color indexed="8"/>
        <rFont val="ＭＳ Ｐゴシック"/>
        <family val="3"/>
      </rPr>
      <t>【※】</t>
    </r>
  </si>
  <si>
    <r>
      <t>安佐町北</t>
    </r>
    <r>
      <rPr>
        <sz val="8"/>
        <color indexed="8"/>
        <rFont val="ＭＳ Ｐゴシック"/>
        <family val="3"/>
      </rPr>
      <t>【※】</t>
    </r>
  </si>
  <si>
    <t>◆中国新聞　安佐町北は山県郡北広島町阿坂・今吉田・吉木地区を含みます</t>
  </si>
  <si>
    <t>請求先</t>
  </si>
  <si>
    <t>印刷所</t>
  </si>
  <si>
    <r>
      <t>広島市西区</t>
    </r>
    <r>
      <rPr>
        <sz val="8"/>
        <color indexed="8"/>
        <rFont val="Agency FB"/>
        <family val="2"/>
      </rPr>
      <t>(0600)</t>
    </r>
  </si>
  <si>
    <r>
      <t>中国新聞</t>
    </r>
    <r>
      <rPr>
        <sz val="8"/>
        <color indexed="8"/>
        <rFont val="Agency FB"/>
        <family val="2"/>
      </rPr>
      <t>(C)</t>
    </r>
  </si>
  <si>
    <r>
      <t>毎日新聞</t>
    </r>
    <r>
      <rPr>
        <sz val="8"/>
        <color indexed="8"/>
        <rFont val="Agency FB"/>
        <family val="2"/>
      </rPr>
      <t>(M)</t>
    </r>
  </si>
  <si>
    <t>販売所</t>
  </si>
  <si>
    <r>
      <t>三篠</t>
    </r>
    <r>
      <rPr>
        <sz val="8"/>
        <color indexed="8"/>
        <rFont val="Agency FB"/>
        <family val="2"/>
      </rPr>
      <t>(SN)</t>
    </r>
  </si>
  <si>
    <t>三篠</t>
  </si>
  <si>
    <r>
      <t>横川</t>
    </r>
    <r>
      <rPr>
        <sz val="8"/>
        <color indexed="8"/>
        <rFont val="Agency FB"/>
        <family val="2"/>
      </rPr>
      <t>(M)</t>
    </r>
  </si>
  <si>
    <t>西区センター</t>
  </si>
  <si>
    <r>
      <t>横川中広</t>
    </r>
    <r>
      <rPr>
        <sz val="8"/>
        <color indexed="8"/>
        <rFont val="Agency FB"/>
        <family val="2"/>
      </rPr>
      <t>(SN)</t>
    </r>
  </si>
  <si>
    <t>横川中広</t>
  </si>
  <si>
    <t>横川中広(M)</t>
  </si>
  <si>
    <r>
      <t>観音</t>
    </r>
    <r>
      <rPr>
        <sz val="8"/>
        <color indexed="8"/>
        <rFont val="Agency FB"/>
        <family val="2"/>
      </rPr>
      <t>(SN)</t>
    </r>
  </si>
  <si>
    <t>観音</t>
  </si>
  <si>
    <r>
      <t>観音</t>
    </r>
    <r>
      <rPr>
        <sz val="8"/>
        <color indexed="8"/>
        <rFont val="Agency FB"/>
        <family val="2"/>
      </rPr>
      <t>(M)</t>
    </r>
  </si>
  <si>
    <t>西部(専)</t>
  </si>
  <si>
    <r>
      <t>己斐</t>
    </r>
    <r>
      <rPr>
        <sz val="8"/>
        <color indexed="8"/>
        <rFont val="Agency FB"/>
        <family val="2"/>
      </rPr>
      <t>(SN)</t>
    </r>
  </si>
  <si>
    <t>己斐</t>
  </si>
  <si>
    <r>
      <t>己斐</t>
    </r>
    <r>
      <rPr>
        <sz val="8"/>
        <color indexed="8"/>
        <rFont val="Agency FB"/>
        <family val="2"/>
      </rPr>
      <t>(M)</t>
    </r>
  </si>
  <si>
    <r>
      <t>己斐上</t>
    </r>
    <r>
      <rPr>
        <sz val="8"/>
        <color indexed="8"/>
        <rFont val="Agency FB"/>
        <family val="2"/>
      </rPr>
      <t>(SN)</t>
    </r>
  </si>
  <si>
    <t>己斐上</t>
  </si>
  <si>
    <r>
      <t>己斐上</t>
    </r>
    <r>
      <rPr>
        <sz val="8"/>
        <color indexed="8"/>
        <rFont val="Agency FB"/>
        <family val="2"/>
      </rPr>
      <t>(M)</t>
    </r>
  </si>
  <si>
    <r>
      <t>高須</t>
    </r>
    <r>
      <rPr>
        <sz val="8"/>
        <color indexed="8"/>
        <rFont val="Agency FB"/>
        <family val="2"/>
      </rPr>
      <t>(SN)</t>
    </r>
  </si>
  <si>
    <t>高須</t>
  </si>
  <si>
    <r>
      <t>庚午</t>
    </r>
    <r>
      <rPr>
        <sz val="8"/>
        <color indexed="8"/>
        <rFont val="Agency FB"/>
        <family val="2"/>
      </rPr>
      <t>(SN)</t>
    </r>
  </si>
  <si>
    <t>庚午</t>
  </si>
  <si>
    <t>庚午</t>
  </si>
  <si>
    <r>
      <t>庚午南</t>
    </r>
    <r>
      <rPr>
        <sz val="8"/>
        <color indexed="8"/>
        <rFont val="Agency FB"/>
        <family val="2"/>
      </rPr>
      <t>(SN)</t>
    </r>
  </si>
  <si>
    <t>庚午南</t>
  </si>
  <si>
    <r>
      <t>草津</t>
    </r>
    <r>
      <rPr>
        <sz val="8"/>
        <color indexed="8"/>
        <rFont val="Agency FB"/>
        <family val="2"/>
      </rPr>
      <t>(SN)</t>
    </r>
  </si>
  <si>
    <t>草津</t>
  </si>
  <si>
    <r>
      <t>草津・庚午</t>
    </r>
    <r>
      <rPr>
        <sz val="8"/>
        <color indexed="8"/>
        <rFont val="Agency FB"/>
        <family val="2"/>
      </rPr>
      <t>(M)</t>
    </r>
  </si>
  <si>
    <r>
      <t>井口</t>
    </r>
    <r>
      <rPr>
        <sz val="8"/>
        <color indexed="8"/>
        <rFont val="Agency FB"/>
        <family val="2"/>
      </rPr>
      <t>(SN)</t>
    </r>
  </si>
  <si>
    <t>井口</t>
  </si>
  <si>
    <r>
      <t>井口</t>
    </r>
    <r>
      <rPr>
        <sz val="8"/>
        <color indexed="8"/>
        <rFont val="Agency FB"/>
        <family val="2"/>
      </rPr>
      <t>(M)</t>
    </r>
  </si>
  <si>
    <t>井口</t>
  </si>
  <si>
    <t>中国計</t>
  </si>
  <si>
    <t>朝日計</t>
  </si>
  <si>
    <t>読売計</t>
  </si>
  <si>
    <r>
      <t>広島市佐伯区</t>
    </r>
    <r>
      <rPr>
        <sz val="8"/>
        <color indexed="8"/>
        <rFont val="Agency FB"/>
        <family val="2"/>
      </rPr>
      <t>(0700)</t>
    </r>
  </si>
  <si>
    <r>
      <t>読売新聞</t>
    </r>
    <r>
      <rPr>
        <sz val="8"/>
        <color indexed="8"/>
        <rFont val="Agency FB"/>
        <family val="2"/>
      </rPr>
      <t>(Y)</t>
    </r>
  </si>
  <si>
    <r>
      <t>五日市中央北</t>
    </r>
    <r>
      <rPr>
        <sz val="8"/>
        <color indexed="8"/>
        <rFont val="Agency FB"/>
        <family val="2"/>
      </rPr>
      <t>(SN)</t>
    </r>
  </si>
  <si>
    <t>五日市中央北</t>
  </si>
  <si>
    <r>
      <t>五日市中</t>
    </r>
    <r>
      <rPr>
        <sz val="8"/>
        <color indexed="8"/>
        <rFont val="Agency FB"/>
        <family val="2"/>
      </rPr>
      <t>(M)</t>
    </r>
  </si>
  <si>
    <t>五日市(N)</t>
  </si>
  <si>
    <r>
      <t>五日市中央</t>
    </r>
    <r>
      <rPr>
        <sz val="8"/>
        <color indexed="8"/>
        <rFont val="Agency FB"/>
        <family val="2"/>
      </rPr>
      <t>(SN)</t>
    </r>
  </si>
  <si>
    <t>五日市中央</t>
  </si>
  <si>
    <r>
      <t>五日市西</t>
    </r>
    <r>
      <rPr>
        <sz val="8"/>
        <color indexed="8"/>
        <rFont val="Agency FB"/>
        <family val="2"/>
      </rPr>
      <t>(M)</t>
    </r>
  </si>
  <si>
    <r>
      <t>五日市南</t>
    </r>
    <r>
      <rPr>
        <sz val="8"/>
        <color indexed="8"/>
        <rFont val="Agency FB"/>
        <family val="2"/>
      </rPr>
      <t>(SN)</t>
    </r>
  </si>
  <si>
    <t>五日市南</t>
  </si>
  <si>
    <t>五日市北(M)</t>
  </si>
  <si>
    <r>
      <t>五日市東</t>
    </r>
    <r>
      <rPr>
        <sz val="8"/>
        <color indexed="8"/>
        <rFont val="Agency FB"/>
        <family val="2"/>
      </rPr>
      <t>(SN)</t>
    </r>
  </si>
  <si>
    <t>五日市東</t>
  </si>
  <si>
    <r>
      <t>美鈴が丘</t>
    </r>
    <r>
      <rPr>
        <sz val="8"/>
        <color indexed="8"/>
        <rFont val="Agency FB"/>
        <family val="2"/>
      </rPr>
      <t>(SN)</t>
    </r>
  </si>
  <si>
    <t>美鈴が丘</t>
  </si>
  <si>
    <r>
      <t>美鈴が丘</t>
    </r>
    <r>
      <rPr>
        <sz val="8"/>
        <color indexed="8"/>
        <rFont val="Agency FB"/>
        <family val="2"/>
      </rPr>
      <t>(M)</t>
    </r>
  </si>
  <si>
    <r>
      <t>五月が丘</t>
    </r>
    <r>
      <rPr>
        <sz val="8"/>
        <color indexed="8"/>
        <rFont val="Agency FB"/>
        <family val="2"/>
      </rPr>
      <t>(SN)</t>
    </r>
  </si>
  <si>
    <t>五月が丘</t>
  </si>
  <si>
    <r>
      <t>五月が丘</t>
    </r>
    <r>
      <rPr>
        <sz val="8"/>
        <color indexed="8"/>
        <rFont val="Agency FB"/>
        <family val="2"/>
      </rPr>
      <t>(M)</t>
    </r>
  </si>
  <si>
    <r>
      <t>湯来</t>
    </r>
    <r>
      <rPr>
        <sz val="8"/>
        <color indexed="8"/>
        <rFont val="Agency FB"/>
        <family val="2"/>
      </rPr>
      <t>(</t>
    </r>
    <r>
      <rPr>
        <sz val="8"/>
        <color indexed="8"/>
        <rFont val="ＭＳ Ｐゴシック"/>
        <family val="3"/>
      </rPr>
      <t>合</t>
    </r>
    <r>
      <rPr>
        <sz val="8"/>
        <color indexed="8"/>
        <rFont val="Agency FB"/>
        <family val="2"/>
      </rPr>
      <t>)</t>
    </r>
  </si>
  <si>
    <t>湯来</t>
  </si>
  <si>
    <r>
      <t>杉並台　</t>
    </r>
    <r>
      <rPr>
        <sz val="7.5"/>
        <color indexed="8"/>
        <rFont val="ＭＳ Ｐゴシック"/>
        <family val="3"/>
      </rPr>
      <t>湯来（中）に含む</t>
    </r>
  </si>
  <si>
    <r>
      <t>湯来　　</t>
    </r>
    <r>
      <rPr>
        <sz val="7.5"/>
        <color indexed="8"/>
        <rFont val="ＭＳ Ｐゴシック"/>
        <family val="3"/>
      </rPr>
      <t>湯来（中）に含む</t>
    </r>
  </si>
  <si>
    <t>中国計</t>
  </si>
  <si>
    <t>◆統合された日経新聞の内訳は【参考資料】シートを参照してください</t>
  </si>
  <si>
    <t>◆五日市町下河内の白川地区の中国新聞は湯来に含みます</t>
  </si>
  <si>
    <t>広告主名</t>
  </si>
  <si>
    <t>請求先</t>
  </si>
  <si>
    <r>
      <t>廿日市市</t>
    </r>
    <r>
      <rPr>
        <sz val="8"/>
        <color indexed="8"/>
        <rFont val="Agency FB"/>
        <family val="2"/>
      </rPr>
      <t>(0800)</t>
    </r>
  </si>
  <si>
    <r>
      <t>中国新聞</t>
    </r>
    <r>
      <rPr>
        <sz val="8"/>
        <color indexed="8"/>
        <rFont val="Agency FB"/>
        <family val="2"/>
      </rPr>
      <t>(C)</t>
    </r>
  </si>
  <si>
    <r>
      <t>くるみる</t>
    </r>
    <r>
      <rPr>
        <sz val="9.5"/>
        <color indexed="8"/>
        <rFont val="Agency FB"/>
        <family val="2"/>
      </rPr>
      <t>(K)</t>
    </r>
    <r>
      <rPr>
        <sz val="9.5"/>
        <color indexed="8"/>
        <rFont val="ＭＳ Ｐゴシック"/>
        <family val="3"/>
      </rPr>
      <t>　土曜発行</t>
    </r>
  </si>
  <si>
    <r>
      <t>読売新聞</t>
    </r>
    <r>
      <rPr>
        <sz val="8"/>
        <color indexed="8"/>
        <rFont val="Agency FB"/>
        <family val="2"/>
      </rPr>
      <t>(Y)</t>
    </r>
  </si>
  <si>
    <r>
      <t>日経新聞</t>
    </r>
    <r>
      <rPr>
        <sz val="8"/>
        <color indexed="8"/>
        <rFont val="Agency FB"/>
        <family val="2"/>
      </rPr>
      <t>(N)</t>
    </r>
  </si>
  <si>
    <t>販売店</t>
  </si>
  <si>
    <r>
      <t>廿日市東</t>
    </r>
    <r>
      <rPr>
        <sz val="8"/>
        <color indexed="8"/>
        <rFont val="Agency FB"/>
        <family val="2"/>
      </rPr>
      <t>(MSN)</t>
    </r>
  </si>
  <si>
    <t>廿日市東</t>
  </si>
  <si>
    <t xml:space="preserve">廿日市 </t>
  </si>
  <si>
    <t>廿日市東(N)</t>
  </si>
  <si>
    <r>
      <t>廿日市中央</t>
    </r>
    <r>
      <rPr>
        <sz val="8"/>
        <color indexed="8"/>
        <rFont val="Agency FB"/>
        <family val="2"/>
      </rPr>
      <t>(MSN)</t>
    </r>
  </si>
  <si>
    <t>廿日市中央</t>
  </si>
  <si>
    <r>
      <t>廿日市北</t>
    </r>
    <r>
      <rPr>
        <sz val="8"/>
        <color indexed="8"/>
        <rFont val="Agency FB"/>
        <family val="2"/>
      </rPr>
      <t>(MSN)</t>
    </r>
  </si>
  <si>
    <t>廿日市北</t>
  </si>
  <si>
    <t>廿日市北(N)</t>
  </si>
  <si>
    <r>
      <t>廿日市西</t>
    </r>
    <r>
      <rPr>
        <sz val="8"/>
        <color indexed="8"/>
        <rFont val="Agency FB"/>
        <family val="2"/>
      </rPr>
      <t>(MSN)</t>
    </r>
  </si>
  <si>
    <t>廿日市西</t>
  </si>
  <si>
    <t>廿日市西(N)</t>
  </si>
  <si>
    <r>
      <t>廿日市南</t>
    </r>
    <r>
      <rPr>
        <sz val="8"/>
        <color indexed="8"/>
        <rFont val="Agency FB"/>
        <family val="2"/>
      </rPr>
      <t>(MSN)</t>
    </r>
  </si>
  <si>
    <t>廿日市南</t>
  </si>
  <si>
    <r>
      <t>大野</t>
    </r>
    <r>
      <rPr>
        <sz val="8"/>
        <color indexed="8"/>
        <rFont val="Agency FB"/>
        <family val="2"/>
      </rPr>
      <t>(AMSN)</t>
    </r>
  </si>
  <si>
    <t>大野</t>
  </si>
  <si>
    <t xml:space="preserve">宮島口 </t>
  </si>
  <si>
    <t>(宮島460枚含む・配達は中国大竹)</t>
  </si>
  <si>
    <r>
      <t>廿日市佐伯</t>
    </r>
    <r>
      <rPr>
        <sz val="6.5"/>
        <color indexed="8"/>
        <rFont val="Agency FB"/>
        <family val="2"/>
      </rPr>
      <t>(AMS)</t>
    </r>
    <r>
      <rPr>
        <sz val="6.5"/>
        <color indexed="8"/>
        <rFont val="ＭＳ Ｐゴシック"/>
        <family val="3"/>
      </rPr>
      <t>【◎】</t>
    </r>
  </si>
  <si>
    <t>廿日市佐伯【◎】</t>
  </si>
  <si>
    <r>
      <t>吉和</t>
    </r>
    <r>
      <rPr>
        <sz val="8"/>
        <color indexed="8"/>
        <rFont val="Agency FB"/>
        <family val="2"/>
      </rPr>
      <t>(AMSN)</t>
    </r>
    <r>
      <rPr>
        <sz val="9.5"/>
        <color indexed="8"/>
        <rFont val="ＭＳ Ｐゴシック"/>
        <family val="3"/>
      </rPr>
      <t>【※】</t>
    </r>
  </si>
  <si>
    <t>吉和【※】</t>
  </si>
  <si>
    <r>
      <t>大竹市</t>
    </r>
    <r>
      <rPr>
        <sz val="8"/>
        <color indexed="8"/>
        <rFont val="Agency FB"/>
        <family val="2"/>
      </rPr>
      <t>(1000)</t>
    </r>
  </si>
  <si>
    <t>&lt;広島折込ステーション・岩国営業所&gt;</t>
  </si>
  <si>
    <t>販売所</t>
  </si>
  <si>
    <r>
      <t>大竹</t>
    </r>
    <r>
      <rPr>
        <sz val="8"/>
        <color indexed="8"/>
        <rFont val="Agency FB"/>
        <family val="2"/>
      </rPr>
      <t>(AMSN)</t>
    </r>
  </si>
  <si>
    <t>大竹</t>
  </si>
  <si>
    <t>◆中国新聞大竹、読売新聞大竹は廿日市市大野町の一部を含みます</t>
  </si>
  <si>
    <t>請求先</t>
  </si>
  <si>
    <r>
      <t>山口県岩国市</t>
    </r>
    <r>
      <rPr>
        <sz val="8"/>
        <color indexed="8"/>
        <rFont val="Agency FB"/>
        <family val="2"/>
      </rPr>
      <t>(7000)</t>
    </r>
  </si>
  <si>
    <t>&lt;岩国営業所&gt;</t>
  </si>
  <si>
    <t xml:space="preserve"> </t>
  </si>
  <si>
    <t>岩国東部(AMNS)</t>
  </si>
  <si>
    <t>東部</t>
  </si>
  <si>
    <t>岩国中央(AMNS)</t>
  </si>
  <si>
    <t>岩国中央</t>
  </si>
  <si>
    <t>人絹・川下</t>
  </si>
  <si>
    <t>岩国西(AMNS)</t>
  </si>
  <si>
    <t>岩国西</t>
  </si>
  <si>
    <t>岩国南(AMNS)</t>
  </si>
  <si>
    <t>岩国南</t>
  </si>
  <si>
    <r>
      <t>岩国藤生</t>
    </r>
    <r>
      <rPr>
        <sz val="8"/>
        <color indexed="8"/>
        <rFont val="Agency FB"/>
        <family val="2"/>
      </rPr>
      <t>(AMNS)</t>
    </r>
  </si>
  <si>
    <t>藤生</t>
  </si>
  <si>
    <t>平田・南岩国町含む</t>
  </si>
  <si>
    <r>
      <t>岩国由宇</t>
    </r>
    <r>
      <rPr>
        <sz val="8"/>
        <color indexed="8"/>
        <rFont val="Agency FB"/>
        <family val="2"/>
      </rPr>
      <t>(AMNS)</t>
    </r>
  </si>
  <si>
    <t>由宇神代</t>
  </si>
  <si>
    <t>新岩国(合)</t>
  </si>
  <si>
    <r>
      <t>岩国北【美和】</t>
    </r>
    <r>
      <rPr>
        <sz val="8"/>
        <color indexed="8"/>
        <rFont val="Agency FB"/>
        <family val="2"/>
      </rPr>
      <t>(</t>
    </r>
    <r>
      <rPr>
        <sz val="8"/>
        <color indexed="8"/>
        <rFont val="ＭＳ Ｐゴシック"/>
        <family val="3"/>
      </rPr>
      <t>合</t>
    </r>
    <r>
      <rPr>
        <sz val="8"/>
        <color indexed="8"/>
        <rFont val="Agency FB"/>
        <family val="2"/>
      </rPr>
      <t>)</t>
    </r>
  </si>
  <si>
    <t>南河内(合)</t>
  </si>
  <si>
    <t>北河内(合)</t>
  </si>
  <si>
    <t>玖珂(AMNS)</t>
  </si>
  <si>
    <t>玖珂</t>
  </si>
  <si>
    <t>高森(AN)</t>
  </si>
  <si>
    <r>
      <t>高森</t>
    </r>
    <r>
      <rPr>
        <sz val="8"/>
        <color indexed="8"/>
        <rFont val="Agency FB"/>
        <family val="2"/>
      </rPr>
      <t>(MS)</t>
    </r>
  </si>
  <si>
    <t>祖生</t>
  </si>
  <si>
    <t>美川(合)</t>
  </si>
  <si>
    <t>本郷(合)</t>
  </si>
  <si>
    <t>広瀬東(合)</t>
  </si>
  <si>
    <t>広瀬西(合)</t>
  </si>
  <si>
    <t>下須川(合)</t>
  </si>
  <si>
    <t>宇佐郷(合)</t>
  </si>
  <si>
    <t xml:space="preserve"> </t>
  </si>
  <si>
    <r>
      <t>島根県鹿足郡吉賀町</t>
    </r>
    <r>
      <rPr>
        <sz val="8"/>
        <color indexed="8"/>
        <rFont val="Agency FB"/>
        <family val="2"/>
      </rPr>
      <t>(7090)</t>
    </r>
  </si>
  <si>
    <r>
      <t>山陰中央新報</t>
    </r>
    <r>
      <rPr>
        <sz val="8"/>
        <color indexed="8"/>
        <rFont val="Agency FB"/>
        <family val="2"/>
      </rPr>
      <t>(T)</t>
    </r>
  </si>
  <si>
    <r>
      <t>吉賀</t>
    </r>
    <r>
      <rPr>
        <sz val="8"/>
        <color indexed="8"/>
        <rFont val="Agency FB"/>
        <family val="2"/>
      </rPr>
      <t>(AYMN)</t>
    </r>
  </si>
  <si>
    <t>七日市</t>
  </si>
  <si>
    <t>六日市</t>
  </si>
  <si>
    <t>柿木(合)</t>
  </si>
  <si>
    <t>山陰中央計</t>
  </si>
  <si>
    <t>●岩国市中国新聞美川、本郷、広瀬東、広瀬西、下須川、宇佐郷販売所は郡部扱となり、別途配送料が必要で１営業日早い搬入日となります</t>
  </si>
  <si>
    <t>●島根県鹿足郡吉賀町は郡部扱になり１営業日早い搬入日となります</t>
  </si>
  <si>
    <t>印刷所</t>
  </si>
  <si>
    <r>
      <t>呉市</t>
    </r>
    <r>
      <rPr>
        <sz val="8"/>
        <color indexed="8"/>
        <rFont val="Agency FB"/>
        <family val="2"/>
      </rPr>
      <t>(5000)</t>
    </r>
  </si>
  <si>
    <r>
      <t>毎日新聞</t>
    </r>
    <r>
      <rPr>
        <sz val="8"/>
        <color indexed="8"/>
        <rFont val="Agency FB"/>
        <family val="2"/>
      </rPr>
      <t>(M)</t>
    </r>
  </si>
  <si>
    <r>
      <t>日経新聞</t>
    </r>
    <r>
      <rPr>
        <sz val="8"/>
        <color indexed="8"/>
        <rFont val="ＭＳ Ｐゴシック"/>
        <family val="3"/>
      </rPr>
      <t>(中国系)</t>
    </r>
  </si>
  <si>
    <r>
      <t>日経新聞</t>
    </r>
    <r>
      <rPr>
        <sz val="8"/>
        <color indexed="8"/>
        <rFont val="Agency FB"/>
        <family val="2"/>
      </rPr>
      <t>(</t>
    </r>
    <r>
      <rPr>
        <sz val="8"/>
        <color indexed="8"/>
        <rFont val="ＭＳ Ｐゴシック"/>
        <family val="3"/>
      </rPr>
      <t>朝日系</t>
    </r>
    <r>
      <rPr>
        <sz val="8"/>
        <color indexed="8"/>
        <rFont val="Agency FB"/>
        <family val="2"/>
      </rPr>
      <t>)</t>
    </r>
  </si>
  <si>
    <t>販売店</t>
  </si>
  <si>
    <r>
      <t>呉東</t>
    </r>
    <r>
      <rPr>
        <sz val="8"/>
        <color indexed="8"/>
        <rFont val="Agency FB"/>
        <family val="2"/>
      </rPr>
      <t>(SN)</t>
    </r>
  </si>
  <si>
    <r>
      <t>呉東部</t>
    </r>
    <r>
      <rPr>
        <sz val="8"/>
        <color indexed="8"/>
        <rFont val="Agency FB"/>
        <family val="2"/>
      </rPr>
      <t>(MN)</t>
    </r>
  </si>
  <si>
    <t>呉北部</t>
  </si>
  <si>
    <t xml:space="preserve">呉東(中国に含む) </t>
  </si>
  <si>
    <t xml:space="preserve">呉東(朝日に含む) </t>
  </si>
  <si>
    <r>
      <t>呉北部</t>
    </r>
    <r>
      <rPr>
        <sz val="8"/>
        <color indexed="8"/>
        <rFont val="Agency FB"/>
        <family val="2"/>
      </rPr>
      <t>(M)</t>
    </r>
  </si>
  <si>
    <t>呉西部</t>
  </si>
  <si>
    <r>
      <t>呉西</t>
    </r>
    <r>
      <rPr>
        <sz val="8"/>
        <color indexed="8"/>
        <rFont val="Agency FB"/>
        <family val="2"/>
      </rPr>
      <t>(MSN)</t>
    </r>
  </si>
  <si>
    <t>※呉西部(N)　呉中央に含む</t>
  </si>
  <si>
    <t>呉中央</t>
  </si>
  <si>
    <t xml:space="preserve">呉西(中国に含む) </t>
  </si>
  <si>
    <t>呉中央(ＭN)</t>
  </si>
  <si>
    <t>(曙・和庄含む)</t>
  </si>
  <si>
    <t xml:space="preserve">呉中央(朝日に含む) </t>
  </si>
  <si>
    <t>本通</t>
  </si>
  <si>
    <r>
      <t>呉南</t>
    </r>
    <r>
      <rPr>
        <sz val="8"/>
        <color indexed="8"/>
        <rFont val="Agency FB"/>
        <family val="2"/>
      </rPr>
      <t>(AMSN)</t>
    </r>
  </si>
  <si>
    <t>宮原</t>
  </si>
  <si>
    <t xml:space="preserve">呉南(中国に含む) </t>
  </si>
  <si>
    <t>警固屋</t>
  </si>
  <si>
    <t>音戸(N)</t>
  </si>
  <si>
    <r>
      <t>音戸</t>
    </r>
    <r>
      <rPr>
        <sz val="8"/>
        <color indexed="8"/>
        <rFont val="Agency FB"/>
        <family val="2"/>
      </rPr>
      <t>(MS)</t>
    </r>
  </si>
  <si>
    <t>音戸</t>
  </si>
  <si>
    <t xml:space="preserve">音戸(中国に含む) </t>
  </si>
  <si>
    <t>（室尾630枚含む）</t>
  </si>
  <si>
    <t>室尾(MS)</t>
  </si>
  <si>
    <t>（室尾80枚含む）</t>
  </si>
  <si>
    <r>
      <t>阿賀</t>
    </r>
    <r>
      <rPr>
        <sz val="8"/>
        <color indexed="8"/>
        <rFont val="Agency FB"/>
        <family val="2"/>
      </rPr>
      <t>(SN)</t>
    </r>
  </si>
  <si>
    <r>
      <t>阿賀</t>
    </r>
    <r>
      <rPr>
        <sz val="8"/>
        <color indexed="8"/>
        <rFont val="Agency FB"/>
        <family val="2"/>
      </rPr>
      <t>(MN)</t>
    </r>
  </si>
  <si>
    <t>阿賀</t>
  </si>
  <si>
    <t xml:space="preserve">阿賀(中国に含む) </t>
  </si>
  <si>
    <t xml:space="preserve">阿賀(朝日に含む) </t>
  </si>
  <si>
    <r>
      <t>新広</t>
    </r>
    <r>
      <rPr>
        <sz val="8"/>
        <color indexed="8"/>
        <rFont val="Agency FB"/>
        <family val="2"/>
      </rPr>
      <t>(MN)</t>
    </r>
  </si>
  <si>
    <t xml:space="preserve">新広(朝日に含む) </t>
  </si>
  <si>
    <r>
      <t>広北</t>
    </r>
    <r>
      <rPr>
        <sz val="8"/>
        <color indexed="8"/>
        <rFont val="Agency FB"/>
        <family val="2"/>
      </rPr>
      <t>(SN)</t>
    </r>
  </si>
  <si>
    <r>
      <t>広西</t>
    </r>
    <r>
      <rPr>
        <sz val="8"/>
        <color indexed="8"/>
        <rFont val="Agency FB"/>
        <family val="2"/>
      </rPr>
      <t>(MN)</t>
    </r>
  </si>
  <si>
    <t>広西</t>
  </si>
  <si>
    <t xml:space="preserve">広北(中国に含む) </t>
  </si>
  <si>
    <t xml:space="preserve">広西(朝日に含む) </t>
  </si>
  <si>
    <r>
      <t>広南</t>
    </r>
    <r>
      <rPr>
        <sz val="8"/>
        <color indexed="8"/>
        <rFont val="Agency FB"/>
        <family val="2"/>
      </rPr>
      <t>(SN)</t>
    </r>
  </si>
  <si>
    <r>
      <t>広東</t>
    </r>
    <r>
      <rPr>
        <sz val="8"/>
        <color indexed="8"/>
        <rFont val="Agency FB"/>
        <family val="2"/>
      </rPr>
      <t>(MN)</t>
    </r>
  </si>
  <si>
    <t>広東</t>
  </si>
  <si>
    <t xml:space="preserve">広南(中国に含む) </t>
  </si>
  <si>
    <t xml:space="preserve">広東(朝日に含む) </t>
  </si>
  <si>
    <r>
      <t>広東</t>
    </r>
    <r>
      <rPr>
        <sz val="8"/>
        <color indexed="8"/>
        <rFont val="Agency FB"/>
        <family val="2"/>
      </rPr>
      <t>(MSN)</t>
    </r>
  </si>
  <si>
    <t>※仁方(N)　広東に含む</t>
  </si>
  <si>
    <t>仁方</t>
  </si>
  <si>
    <t xml:space="preserve">広東(中国に含む) </t>
  </si>
  <si>
    <r>
      <t>川尻</t>
    </r>
    <r>
      <rPr>
        <sz val="8"/>
        <color indexed="8"/>
        <rFont val="Agency FB"/>
        <family val="2"/>
      </rPr>
      <t>(MSN)</t>
    </r>
  </si>
  <si>
    <t>川尻</t>
  </si>
  <si>
    <t>川尻</t>
  </si>
  <si>
    <r>
      <t>天応吉浦</t>
    </r>
    <r>
      <rPr>
        <sz val="8"/>
        <color indexed="8"/>
        <rFont val="Agency FB"/>
        <family val="2"/>
      </rPr>
      <t>(AMSN)</t>
    </r>
  </si>
  <si>
    <r>
      <t>※吉浦</t>
    </r>
    <r>
      <rPr>
        <sz val="8"/>
        <color indexed="8"/>
        <rFont val="Agency FB"/>
        <family val="2"/>
      </rPr>
      <t>(MN)</t>
    </r>
    <r>
      <rPr>
        <sz val="8"/>
        <color indexed="8"/>
        <rFont val="ＭＳ Ｐゴシック"/>
        <family val="3"/>
      </rPr>
      <t>　呉中央に含む</t>
    </r>
  </si>
  <si>
    <t>吉浦</t>
  </si>
  <si>
    <t>天応</t>
  </si>
  <si>
    <r>
      <t>焼山中央</t>
    </r>
    <r>
      <rPr>
        <sz val="8"/>
        <color indexed="8"/>
        <rFont val="Agency FB"/>
        <family val="2"/>
      </rPr>
      <t>(SN)</t>
    </r>
  </si>
  <si>
    <r>
      <t>焼山南</t>
    </r>
    <r>
      <rPr>
        <sz val="8"/>
        <color indexed="8"/>
        <rFont val="Agency FB"/>
        <family val="2"/>
      </rPr>
      <t>(MN)</t>
    </r>
  </si>
  <si>
    <t>焼山南</t>
  </si>
  <si>
    <t xml:space="preserve">焼山中央(中国に含む) </t>
  </si>
  <si>
    <t xml:space="preserve">焼山南(朝日に含む) </t>
  </si>
  <si>
    <r>
      <t>焼山北</t>
    </r>
    <r>
      <rPr>
        <sz val="8"/>
        <color indexed="8"/>
        <rFont val="Agency FB"/>
        <family val="2"/>
      </rPr>
      <t>(SN)</t>
    </r>
  </si>
  <si>
    <r>
      <t>焼山北</t>
    </r>
    <r>
      <rPr>
        <sz val="8"/>
        <color indexed="8"/>
        <rFont val="Agency FB"/>
        <family val="2"/>
      </rPr>
      <t>(MN)</t>
    </r>
  </si>
  <si>
    <t>焼山北</t>
  </si>
  <si>
    <t xml:space="preserve">焼山北(中国に含む) </t>
  </si>
  <si>
    <t xml:space="preserve">焼山北(朝日に含む) </t>
  </si>
  <si>
    <r>
      <t>下蒲刈</t>
    </r>
    <r>
      <rPr>
        <sz val="8"/>
        <color indexed="8"/>
        <rFont val="ＭＳ Ｐゴシック"/>
        <family val="3"/>
      </rPr>
      <t>【※】</t>
    </r>
  </si>
  <si>
    <r>
      <t>下蒲刈</t>
    </r>
    <r>
      <rPr>
        <sz val="8"/>
        <color indexed="8"/>
        <rFont val="Agency FB"/>
        <family val="2"/>
      </rPr>
      <t>(YMS)</t>
    </r>
    <r>
      <rPr>
        <sz val="8"/>
        <color indexed="8"/>
        <rFont val="ＭＳ Ｐゴシック"/>
        <family val="3"/>
      </rPr>
      <t>【※】</t>
    </r>
  </si>
  <si>
    <r>
      <t>田戸(合)</t>
    </r>
    <r>
      <rPr>
        <sz val="8"/>
        <color indexed="8"/>
        <rFont val="ＭＳ Ｐゴシック"/>
        <family val="3"/>
      </rPr>
      <t>【※】</t>
    </r>
  </si>
  <si>
    <r>
      <t>宮盛(合)</t>
    </r>
    <r>
      <rPr>
        <sz val="8"/>
        <color indexed="8"/>
        <rFont val="ＭＳ Ｐゴシック"/>
        <family val="3"/>
      </rPr>
      <t>【※】</t>
    </r>
  </si>
  <si>
    <r>
      <t>上蒲刈(合)</t>
    </r>
    <r>
      <rPr>
        <sz val="8"/>
        <color indexed="8"/>
        <rFont val="ＭＳ Ｐゴシック"/>
        <family val="3"/>
      </rPr>
      <t>【※】</t>
    </r>
  </si>
  <si>
    <r>
      <t>御手洗</t>
    </r>
    <r>
      <rPr>
        <sz val="8"/>
        <color indexed="8"/>
        <rFont val="Agency FB"/>
        <family val="2"/>
      </rPr>
      <t>(AMSN)</t>
    </r>
    <r>
      <rPr>
        <sz val="8"/>
        <color indexed="8"/>
        <rFont val="ＭＳ Ｐゴシック"/>
        <family val="3"/>
      </rPr>
      <t>【※】</t>
    </r>
  </si>
  <si>
    <r>
      <t>御手洗</t>
    </r>
    <r>
      <rPr>
        <sz val="8"/>
        <color indexed="8"/>
        <rFont val="ＭＳ Ｐゴシック"/>
        <family val="3"/>
      </rPr>
      <t>【※】</t>
    </r>
  </si>
  <si>
    <r>
      <t>大長</t>
    </r>
    <r>
      <rPr>
        <sz val="8"/>
        <color indexed="8"/>
        <rFont val="Agency FB"/>
        <family val="2"/>
      </rPr>
      <t>(AMSN)</t>
    </r>
    <r>
      <rPr>
        <sz val="8"/>
        <color indexed="8"/>
        <rFont val="ＭＳ Ｐゴシック"/>
        <family val="3"/>
      </rPr>
      <t>【※】</t>
    </r>
  </si>
  <si>
    <r>
      <t>豊島</t>
    </r>
    <r>
      <rPr>
        <sz val="8"/>
        <color indexed="8"/>
        <rFont val="ＭＳ Ｐゴシック"/>
        <family val="3"/>
      </rPr>
      <t>【※】</t>
    </r>
  </si>
  <si>
    <t>中国計</t>
  </si>
  <si>
    <t>日経計</t>
  </si>
  <si>
    <t>◆呉市郷原町は中国新聞西条南・黒瀬に、読売新聞黒瀬に含みます ◆音戸は各新聞、倉橋町の一部を含みます ◆中国新聞天応吉浦は安芸郡坂町小屋浦地区の中国・朝日・毎日を含みます</t>
  </si>
  <si>
    <t>◆焼山北は各新聞とも安芸区矢野町寺屋敷地区を含みます</t>
  </si>
  <si>
    <t>●広島配送センターからの転送料は無料です</t>
  </si>
  <si>
    <t>広告主名</t>
  </si>
  <si>
    <t>請求先</t>
  </si>
  <si>
    <r>
      <t>江田島市</t>
    </r>
    <r>
      <rPr>
        <sz val="8"/>
        <rFont val="Agency FB"/>
        <family val="2"/>
      </rPr>
      <t>(5200)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</si>
  <si>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</si>
  <si>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</si>
  <si>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</si>
  <si>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</si>
  <si>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</si>
  <si>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</si>
  <si>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t>販売所</t>
  </si>
  <si>
    <r>
      <t>三高(合)</t>
    </r>
    <r>
      <rPr>
        <sz val="8"/>
        <color indexed="8"/>
        <rFont val="ＭＳ Ｐゴシック"/>
        <family val="3"/>
      </rPr>
      <t>【※】</t>
    </r>
  </si>
  <si>
    <r>
      <t>美能(合)</t>
    </r>
    <r>
      <rPr>
        <sz val="8"/>
        <color indexed="8"/>
        <rFont val="ＭＳ Ｐゴシック"/>
        <family val="3"/>
      </rPr>
      <t>【※】</t>
    </r>
  </si>
  <si>
    <r>
      <t>沖(合)</t>
    </r>
    <r>
      <rPr>
        <sz val="8"/>
        <rFont val="ＭＳ Ｐゴシック"/>
        <family val="3"/>
      </rPr>
      <t>【※】</t>
    </r>
  </si>
  <si>
    <r>
      <t>是長(合)</t>
    </r>
    <r>
      <rPr>
        <sz val="8"/>
        <rFont val="ＭＳ Ｐゴシック"/>
        <family val="3"/>
      </rPr>
      <t>【※】</t>
    </r>
  </si>
  <si>
    <r>
      <t>鹿川(合)</t>
    </r>
    <r>
      <rPr>
        <sz val="8"/>
        <rFont val="ＭＳ Ｐゴシック"/>
        <family val="3"/>
      </rPr>
      <t>【※】</t>
    </r>
  </si>
  <si>
    <r>
      <t>中町(合)</t>
    </r>
    <r>
      <rPr>
        <sz val="8"/>
        <rFont val="ＭＳ Ｐゴシック"/>
        <family val="3"/>
      </rPr>
      <t>【※】</t>
    </r>
  </si>
  <si>
    <r>
      <t>高田(合)</t>
    </r>
    <r>
      <rPr>
        <sz val="8"/>
        <rFont val="ＭＳ Ｐゴシック"/>
        <family val="3"/>
      </rPr>
      <t>【※】</t>
    </r>
  </si>
  <si>
    <r>
      <t>飛渡瀬(合)</t>
    </r>
    <r>
      <rPr>
        <sz val="8"/>
        <rFont val="ＭＳ Ｐゴシック"/>
        <family val="3"/>
      </rPr>
      <t>【※】</t>
    </r>
  </si>
  <si>
    <r>
      <t>柿浦(合)</t>
    </r>
    <r>
      <rPr>
        <sz val="8"/>
        <color indexed="8"/>
        <rFont val="ＭＳ Ｐゴシック"/>
        <family val="3"/>
      </rPr>
      <t>【※】</t>
    </r>
  </si>
  <si>
    <r>
      <t>大君(合)</t>
    </r>
    <r>
      <rPr>
        <sz val="8"/>
        <rFont val="ＭＳ Ｐゴシック"/>
        <family val="3"/>
      </rPr>
      <t>【※】</t>
    </r>
  </si>
  <si>
    <r>
      <t>大原(合)</t>
    </r>
    <r>
      <rPr>
        <sz val="8"/>
        <rFont val="ＭＳ Ｐゴシック"/>
        <family val="3"/>
      </rPr>
      <t>【※】</t>
    </r>
  </si>
  <si>
    <r>
      <t>深江(合)</t>
    </r>
    <r>
      <rPr>
        <sz val="8"/>
        <color indexed="8"/>
        <rFont val="ＭＳ Ｐゴシック"/>
        <family val="3"/>
      </rPr>
      <t>【※】</t>
    </r>
  </si>
  <si>
    <r>
      <t>江田島</t>
    </r>
    <r>
      <rPr>
        <sz val="8"/>
        <rFont val="Agency FB"/>
        <family val="2"/>
      </rPr>
      <t>(AMSN)</t>
    </r>
    <r>
      <rPr>
        <sz val="8"/>
        <rFont val="ＭＳ Ｐゴシック"/>
        <family val="3"/>
      </rPr>
      <t>【※】</t>
    </r>
  </si>
  <si>
    <r>
      <t>江田島</t>
    </r>
    <r>
      <rPr>
        <sz val="8"/>
        <rFont val="ＭＳ Ｐゴシック"/>
        <family val="3"/>
      </rPr>
      <t>【※】</t>
    </r>
  </si>
  <si>
    <r>
      <t>切串(合)</t>
    </r>
    <r>
      <rPr>
        <sz val="8"/>
        <rFont val="ＭＳ Ｐゴシック"/>
        <family val="3"/>
      </rPr>
      <t>【※】</t>
    </r>
  </si>
  <si>
    <r>
      <t>秋月(合)</t>
    </r>
    <r>
      <rPr>
        <sz val="8"/>
        <rFont val="ＭＳ Ｐゴシック"/>
        <family val="3"/>
      </rPr>
      <t>【※】</t>
    </r>
  </si>
  <si>
    <r>
      <t>室尾</t>
    </r>
    <r>
      <rPr>
        <sz val="8"/>
        <rFont val="Agency FB"/>
        <family val="2"/>
      </rPr>
      <t>(YN)</t>
    </r>
    <r>
      <rPr>
        <sz val="8"/>
        <rFont val="ＭＳ Ｐゴシック"/>
        <family val="3"/>
      </rPr>
      <t>【※】</t>
    </r>
  </si>
  <si>
    <r>
      <t>室尾</t>
    </r>
    <r>
      <rPr>
        <sz val="8"/>
        <rFont val="Agency FB"/>
        <family val="2"/>
      </rPr>
      <t>(MS)</t>
    </r>
    <r>
      <rPr>
        <sz val="8"/>
        <rFont val="ＭＳ Ｐゴシック"/>
        <family val="3"/>
      </rPr>
      <t>【◎】</t>
    </r>
  </si>
  <si>
    <t>（呉市音戸の中国と読売に分割統合）</t>
  </si>
  <si>
    <t>（呉市のページ参照）</t>
  </si>
  <si>
    <t>産経計</t>
  </si>
  <si>
    <t>請求先</t>
  </si>
  <si>
    <t>印刷所</t>
  </si>
  <si>
    <r>
      <t>東広島市・三原市の一部</t>
    </r>
    <r>
      <rPr>
        <sz val="8"/>
        <color indexed="8"/>
        <rFont val="Agency FB"/>
        <family val="2"/>
      </rPr>
      <t>(5700)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</si>
  <si>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</si>
  <si>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</si>
  <si>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</si>
  <si>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</si>
  <si>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産経新聞</t>
    </r>
    <r>
      <rPr>
        <sz val="8"/>
        <color indexed="8"/>
        <rFont val="Agency FB"/>
        <family val="2"/>
      </rPr>
      <t>(S)</t>
    </r>
  </si>
  <si>
    <t>販売店</t>
  </si>
  <si>
    <r>
      <t>西条</t>
    </r>
    <r>
      <rPr>
        <sz val="8"/>
        <color indexed="8"/>
        <rFont val="Agency FB"/>
        <family val="2"/>
      </rPr>
      <t>(SN)</t>
    </r>
  </si>
  <si>
    <r>
      <t>西条</t>
    </r>
    <r>
      <rPr>
        <sz val="8"/>
        <color indexed="8"/>
        <rFont val="Agency FB"/>
        <family val="2"/>
      </rPr>
      <t>(M)</t>
    </r>
  </si>
  <si>
    <t>西条</t>
  </si>
  <si>
    <r>
      <t>西条東</t>
    </r>
    <r>
      <rPr>
        <sz val="8"/>
        <color indexed="8"/>
        <rFont val="Agency FB"/>
        <family val="2"/>
      </rPr>
      <t>(SN)</t>
    </r>
  </si>
  <si>
    <r>
      <t>西条東部</t>
    </r>
    <r>
      <rPr>
        <sz val="8"/>
        <color indexed="8"/>
        <rFont val="Agency FB"/>
        <family val="2"/>
      </rPr>
      <t>(M)</t>
    </r>
  </si>
  <si>
    <r>
      <t>西条西</t>
    </r>
    <r>
      <rPr>
        <sz val="8"/>
        <color indexed="8"/>
        <rFont val="Agency FB"/>
        <family val="2"/>
      </rPr>
      <t>(SN)</t>
    </r>
  </si>
  <si>
    <r>
      <t>西条南部</t>
    </r>
    <r>
      <rPr>
        <sz val="8"/>
        <color indexed="8"/>
        <rFont val="Agency FB"/>
        <family val="2"/>
      </rPr>
      <t>(M)</t>
    </r>
  </si>
  <si>
    <r>
      <t>八本松北</t>
    </r>
    <r>
      <rPr>
        <sz val="8"/>
        <color indexed="8"/>
        <rFont val="Agency FB"/>
        <family val="2"/>
      </rPr>
      <t>(AMSN)</t>
    </r>
  </si>
  <si>
    <t>八本松</t>
  </si>
  <si>
    <r>
      <t>八本松南</t>
    </r>
    <r>
      <rPr>
        <sz val="8"/>
        <color indexed="8"/>
        <rFont val="Agency FB"/>
        <family val="2"/>
      </rPr>
      <t>(AMSN)</t>
    </r>
  </si>
  <si>
    <t>志和(合)</t>
  </si>
  <si>
    <r>
      <t>西高屋</t>
    </r>
    <r>
      <rPr>
        <sz val="8"/>
        <color indexed="8"/>
        <rFont val="Agency FB"/>
        <family val="2"/>
      </rPr>
      <t>(MS)</t>
    </r>
  </si>
  <si>
    <t>西高屋</t>
  </si>
  <si>
    <r>
      <t>西高屋</t>
    </r>
    <r>
      <rPr>
        <sz val="8"/>
        <color indexed="8"/>
        <rFont val="Agency FB"/>
        <family val="2"/>
      </rPr>
      <t>(N)</t>
    </r>
  </si>
  <si>
    <r>
      <t>高屋造賀</t>
    </r>
    <r>
      <rPr>
        <sz val="8"/>
        <color indexed="8"/>
        <rFont val="Agency FB"/>
        <family val="2"/>
      </rPr>
      <t>(AMSN)</t>
    </r>
  </si>
  <si>
    <t>造賀</t>
  </si>
  <si>
    <r>
      <t>高屋東</t>
    </r>
    <r>
      <rPr>
        <sz val="8"/>
        <color indexed="8"/>
        <rFont val="Agency FB"/>
        <family val="2"/>
      </rPr>
      <t>(AMSN)</t>
    </r>
  </si>
  <si>
    <t>白市</t>
  </si>
  <si>
    <t>西条南・黒瀬(AMSN)</t>
  </si>
  <si>
    <t>黒瀬(中国に統合)</t>
  </si>
  <si>
    <t>黒瀬</t>
  </si>
  <si>
    <r>
      <t>黒瀬西</t>
    </r>
    <r>
      <rPr>
        <sz val="8"/>
        <color indexed="8"/>
        <rFont val="Agency FB"/>
        <family val="2"/>
      </rPr>
      <t>(</t>
    </r>
    <r>
      <rPr>
        <sz val="8"/>
        <color indexed="8"/>
        <rFont val="ＭＳ Ｐゴシック"/>
        <family val="3"/>
      </rPr>
      <t>西条南・黒瀬に含む</t>
    </r>
    <r>
      <rPr>
        <sz val="8"/>
        <color indexed="8"/>
        <rFont val="Agency FB"/>
        <family val="2"/>
      </rPr>
      <t>)</t>
    </r>
  </si>
  <si>
    <t>福富(合)</t>
  </si>
  <si>
    <t>豊栄(合)</t>
  </si>
  <si>
    <t>入野(合)</t>
  </si>
  <si>
    <t>河内(合)</t>
  </si>
  <si>
    <r>
      <t>安芸津</t>
    </r>
    <r>
      <rPr>
        <sz val="8"/>
        <color indexed="8"/>
        <rFont val="Agency FB"/>
        <family val="2"/>
      </rPr>
      <t>(AMSN)</t>
    </r>
  </si>
  <si>
    <t>安芸津</t>
  </si>
  <si>
    <t>和木(合)</t>
  </si>
  <si>
    <t>徳良(合)</t>
  </si>
  <si>
    <t>◆中国新聞高屋造賀は河内町戸野・宇山を含みます ◆中国新聞西条南・黒瀬と読売新聞黒瀬は呉市郷原町を含みます</t>
  </si>
  <si>
    <t xml:space="preserve">●中国新聞安芸津販売所、読売新聞安芸津販売所は呉営業所からの手配となります </t>
  </si>
  <si>
    <t>広告主名</t>
  </si>
  <si>
    <r>
      <t>山県郡</t>
    </r>
    <r>
      <rPr>
        <sz val="8"/>
        <rFont val="Agency FB"/>
        <family val="2"/>
      </rPr>
      <t>(1100)</t>
    </r>
  </si>
  <si>
    <r>
      <t>中国新聞</t>
    </r>
    <r>
      <rPr>
        <sz val="8"/>
        <rFont val="Agency FB"/>
        <family val="2"/>
      </rPr>
      <t>(C)</t>
    </r>
  </si>
  <si>
    <r>
      <t>朝日新聞</t>
    </r>
    <r>
      <rPr>
        <sz val="8"/>
        <rFont val="Agency FB"/>
        <family val="2"/>
      </rPr>
      <t>(A)</t>
    </r>
  </si>
  <si>
    <r>
      <t>毎日新聞</t>
    </r>
    <r>
      <rPr>
        <sz val="8"/>
        <rFont val="Agency FB"/>
        <family val="2"/>
      </rPr>
      <t>(M)</t>
    </r>
  </si>
  <si>
    <r>
      <t>産経新聞</t>
    </r>
    <r>
      <rPr>
        <sz val="8"/>
        <rFont val="Agency FB"/>
        <family val="2"/>
      </rPr>
      <t>(S)</t>
    </r>
  </si>
  <si>
    <r>
      <t>日経新聞</t>
    </r>
    <r>
      <rPr>
        <sz val="8"/>
        <rFont val="Agency FB"/>
        <family val="2"/>
      </rPr>
      <t>(N)</t>
    </r>
  </si>
  <si>
    <r>
      <t>豊平(合)</t>
    </r>
    <r>
      <rPr>
        <sz val="8"/>
        <color indexed="8"/>
        <rFont val="ＭＳ Ｐゴシック"/>
        <family val="3"/>
      </rPr>
      <t>【※】</t>
    </r>
  </si>
  <si>
    <r>
      <t>八重(合)</t>
    </r>
    <r>
      <rPr>
        <sz val="8"/>
        <color indexed="8"/>
        <rFont val="ＭＳ Ｐゴシック"/>
        <family val="3"/>
      </rPr>
      <t>【※】</t>
    </r>
  </si>
  <si>
    <r>
      <t>本地(合)</t>
    </r>
    <r>
      <rPr>
        <sz val="8"/>
        <color indexed="8"/>
        <rFont val="ＭＳ Ｐゴシック"/>
        <family val="3"/>
      </rPr>
      <t>【※】</t>
    </r>
  </si>
  <si>
    <r>
      <t>壬生(合)</t>
    </r>
    <r>
      <rPr>
        <sz val="8"/>
        <color indexed="8"/>
        <rFont val="ＭＳ Ｐゴシック"/>
        <family val="3"/>
      </rPr>
      <t>【※】</t>
    </r>
  </si>
  <si>
    <r>
      <t>川迫(合)</t>
    </r>
    <r>
      <rPr>
        <sz val="8"/>
        <color indexed="8"/>
        <rFont val="ＭＳ Ｐゴシック"/>
        <family val="3"/>
      </rPr>
      <t>【※】</t>
    </r>
  </si>
  <si>
    <r>
      <t>新庄(合)</t>
    </r>
    <r>
      <rPr>
        <sz val="8"/>
        <color indexed="8"/>
        <rFont val="ＭＳ Ｐゴシック"/>
        <family val="3"/>
      </rPr>
      <t>【※】</t>
    </r>
  </si>
  <si>
    <r>
      <t>大朝(合)</t>
    </r>
    <r>
      <rPr>
        <sz val="8"/>
        <color indexed="8"/>
        <rFont val="ＭＳ Ｐゴシック"/>
        <family val="3"/>
      </rPr>
      <t>【※】</t>
    </r>
  </si>
  <si>
    <r>
      <t>山県中野</t>
    </r>
    <r>
      <rPr>
        <sz val="8"/>
        <color indexed="8"/>
        <rFont val="Agency FB"/>
        <family val="2"/>
      </rPr>
      <t>(AMSN)</t>
    </r>
    <r>
      <rPr>
        <sz val="8"/>
        <color indexed="8"/>
        <rFont val="ＭＳ Ｐゴシック"/>
        <family val="3"/>
      </rPr>
      <t>【※】</t>
    </r>
  </si>
  <si>
    <r>
      <t>加計八幡</t>
    </r>
    <r>
      <rPr>
        <sz val="8"/>
        <color indexed="8"/>
        <rFont val="Agency FB"/>
        <family val="2"/>
      </rPr>
      <t>(AMSN)</t>
    </r>
    <r>
      <rPr>
        <sz val="8"/>
        <color indexed="8"/>
        <rFont val="ＭＳ Ｐゴシック"/>
        <family val="3"/>
      </rPr>
      <t>【※】</t>
    </r>
  </si>
  <si>
    <r>
      <t>加計</t>
    </r>
    <r>
      <rPr>
        <sz val="8"/>
        <color indexed="8"/>
        <rFont val="Agency FB"/>
        <family val="2"/>
      </rPr>
      <t>(AMSN)</t>
    </r>
    <r>
      <rPr>
        <sz val="8"/>
        <color indexed="8"/>
        <rFont val="ＭＳ Ｐゴシック"/>
        <family val="3"/>
      </rPr>
      <t>【※】</t>
    </r>
  </si>
  <si>
    <t>加計【※】</t>
  </si>
  <si>
    <r>
      <t>戸河内（合）</t>
    </r>
    <r>
      <rPr>
        <sz val="8"/>
        <color indexed="8"/>
        <rFont val="ＭＳ Ｐゴシック"/>
        <family val="3"/>
      </rPr>
      <t>【※】</t>
    </r>
  </si>
  <si>
    <r>
      <t>島根県邑智郡の一部</t>
    </r>
    <r>
      <rPr>
        <sz val="8"/>
        <rFont val="Agency FB"/>
        <family val="2"/>
      </rPr>
      <t>(1700)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</si>
  <si>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</si>
  <si>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</si>
  <si>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</si>
  <si>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</si>
  <si>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</si>
  <si>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</si>
  <si>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t>市木(合)</t>
  </si>
  <si>
    <t>田所(合)</t>
  </si>
  <si>
    <t>出羽(合)</t>
  </si>
  <si>
    <t>瑞穂</t>
  </si>
  <si>
    <t>出羽   中国に含む</t>
  </si>
  <si>
    <t>中野(合)</t>
  </si>
  <si>
    <t>矢上(合)</t>
  </si>
  <si>
    <r>
      <t>矢上</t>
    </r>
    <r>
      <rPr>
        <sz val="9.5"/>
        <color indexed="8"/>
        <rFont val="Agency FB"/>
        <family val="2"/>
      </rPr>
      <t xml:space="preserve">  </t>
    </r>
    <r>
      <rPr>
        <sz val="9.5"/>
        <color indexed="8"/>
        <rFont val="ＭＳ Ｐゴシック"/>
        <family val="3"/>
      </rPr>
      <t>中国に含む</t>
    </r>
  </si>
  <si>
    <t>井原(合)</t>
  </si>
  <si>
    <t>口羽(合)</t>
  </si>
  <si>
    <t>都賀(合)</t>
  </si>
  <si>
    <t>◆豊平阿坂・今吉田・吉木地区は安佐町北に含みます ◆川迫は旧豊平町の一部を含みます ◆大朝は旧芸北町の一部を含みます ◆加計は広島市佐伯区湯来町の一部水内地区を含みます</t>
  </si>
  <si>
    <t>●邑智郡は別途配送料が必要です●邑智郡の口羽、美郷町の都賀の2店は三次営業所からの手配となり営業所間転送料が別途必要です</t>
  </si>
  <si>
    <r>
      <t>安芸高田市</t>
    </r>
    <r>
      <rPr>
        <sz val="8"/>
        <rFont val="Agency FB"/>
        <family val="2"/>
      </rPr>
      <t>(1200)</t>
    </r>
  </si>
  <si>
    <r>
      <t>毎日新聞</t>
    </r>
    <r>
      <rPr>
        <sz val="8"/>
        <rFont val="Agency FB"/>
        <family val="2"/>
      </rPr>
      <t>(M)</t>
    </r>
  </si>
  <si>
    <r>
      <t>産経新聞</t>
    </r>
    <r>
      <rPr>
        <sz val="8"/>
        <rFont val="Agency FB"/>
        <family val="2"/>
      </rPr>
      <t>(S)</t>
    </r>
  </si>
  <si>
    <r>
      <t>日経新聞</t>
    </r>
    <r>
      <rPr>
        <sz val="8"/>
        <rFont val="Agency FB"/>
        <family val="2"/>
      </rPr>
      <t>(N)</t>
    </r>
  </si>
  <si>
    <t>八千代南(合)【※】</t>
  </si>
  <si>
    <t>八千代北(合)【※】</t>
  </si>
  <si>
    <r>
      <t>入江(合)</t>
    </r>
    <r>
      <rPr>
        <sz val="8"/>
        <color indexed="8"/>
        <rFont val="ＭＳ Ｐゴシック"/>
        <family val="3"/>
      </rPr>
      <t>【※】</t>
    </r>
  </si>
  <si>
    <r>
      <t>吉田</t>
    </r>
    <r>
      <rPr>
        <sz val="8"/>
        <rFont val="Agency FB"/>
        <family val="2"/>
      </rPr>
      <t>(AMSN)</t>
    </r>
    <r>
      <rPr>
        <sz val="8"/>
        <color indexed="8"/>
        <rFont val="ＭＳ Ｐゴシック"/>
        <family val="3"/>
      </rPr>
      <t>【※】</t>
    </r>
  </si>
  <si>
    <r>
      <t>吉田</t>
    </r>
    <r>
      <rPr>
        <sz val="8"/>
        <color indexed="8"/>
        <rFont val="ＭＳ Ｐゴシック"/>
        <family val="3"/>
      </rPr>
      <t>【※】</t>
    </r>
  </si>
  <si>
    <r>
      <t>可愛(合)</t>
    </r>
    <r>
      <rPr>
        <sz val="8"/>
        <color indexed="8"/>
        <rFont val="ＭＳ Ｐゴシック"/>
        <family val="3"/>
      </rPr>
      <t>【※】</t>
    </r>
  </si>
  <si>
    <t>向原(合)【※】</t>
  </si>
  <si>
    <r>
      <t>小田(合)</t>
    </r>
    <r>
      <rPr>
        <sz val="8"/>
        <color indexed="8"/>
        <rFont val="ＭＳ Ｐゴシック"/>
        <family val="3"/>
      </rPr>
      <t>【※】</t>
    </r>
  </si>
  <si>
    <r>
      <t>甲立(合)</t>
    </r>
    <r>
      <rPr>
        <sz val="8"/>
        <color indexed="8"/>
        <rFont val="ＭＳ Ｐゴシック"/>
        <family val="3"/>
      </rPr>
      <t>【※】</t>
    </r>
  </si>
  <si>
    <r>
      <t>川根(合)</t>
    </r>
    <r>
      <rPr>
        <sz val="8"/>
        <color indexed="8"/>
        <rFont val="ＭＳ Ｐゴシック"/>
        <family val="3"/>
      </rPr>
      <t>【※】</t>
    </r>
  </si>
  <si>
    <r>
      <t>式敷(合)</t>
    </r>
    <r>
      <rPr>
        <sz val="8"/>
        <color indexed="8"/>
        <rFont val="ＭＳ Ｐゴシック"/>
        <family val="3"/>
      </rPr>
      <t>【※】</t>
    </r>
  </si>
  <si>
    <r>
      <t>高宮(合)</t>
    </r>
    <r>
      <rPr>
        <sz val="8"/>
        <color indexed="8"/>
        <rFont val="ＭＳ Ｐゴシック"/>
        <family val="3"/>
      </rPr>
      <t>【※】</t>
    </r>
  </si>
  <si>
    <r>
      <t>横田(合)</t>
    </r>
    <r>
      <rPr>
        <sz val="8"/>
        <color indexed="8"/>
        <rFont val="ＭＳ Ｐゴシック"/>
        <family val="3"/>
      </rPr>
      <t>【※】</t>
    </r>
  </si>
  <si>
    <r>
      <t>北</t>
    </r>
    <r>
      <rPr>
        <sz val="8"/>
        <color indexed="8"/>
        <rFont val="ＭＳ Ｐゴシック"/>
        <family val="3"/>
      </rPr>
      <t>【※】</t>
    </r>
  </si>
  <si>
    <r>
      <t>生桑(合)</t>
    </r>
    <r>
      <rPr>
        <sz val="8"/>
        <color indexed="8"/>
        <rFont val="ＭＳ Ｐゴシック"/>
        <family val="3"/>
      </rPr>
      <t>【※】</t>
    </r>
  </si>
  <si>
    <r>
      <t>三次市</t>
    </r>
    <r>
      <rPr>
        <sz val="8"/>
        <color indexed="8"/>
        <rFont val="Agency FB"/>
        <family val="2"/>
      </rPr>
      <t>(6000)</t>
    </r>
  </si>
  <si>
    <t>&lt;三次営業所&gt;</t>
  </si>
  <si>
    <r>
      <t>中国新聞</t>
    </r>
    <r>
      <rPr>
        <sz val="8"/>
        <color indexed="8"/>
        <rFont val="Agency FB"/>
        <family val="2"/>
      </rPr>
      <t>(C)</t>
    </r>
  </si>
  <si>
    <r>
      <t>朝日新聞</t>
    </r>
    <r>
      <rPr>
        <sz val="8"/>
        <color indexed="8"/>
        <rFont val="Agency FB"/>
        <family val="2"/>
      </rPr>
      <t>(A)</t>
    </r>
  </si>
  <si>
    <r>
      <t>毎日新聞</t>
    </r>
    <r>
      <rPr>
        <sz val="8"/>
        <color indexed="8"/>
        <rFont val="Agency FB"/>
        <family val="2"/>
      </rPr>
      <t>(M)</t>
    </r>
  </si>
  <si>
    <r>
      <t>産経新聞</t>
    </r>
    <r>
      <rPr>
        <sz val="8"/>
        <color indexed="8"/>
        <rFont val="Agency FB"/>
        <family val="2"/>
      </rPr>
      <t>(S)</t>
    </r>
  </si>
  <si>
    <t>三次東(AMSN)</t>
  </si>
  <si>
    <t>十日市(中国に統合)</t>
  </si>
  <si>
    <t>十日市</t>
  </si>
  <si>
    <t>十日市(中国に統合)</t>
  </si>
  <si>
    <t>三次西(AMSN)</t>
  </si>
  <si>
    <t>三次(中国に統合)</t>
  </si>
  <si>
    <t>三次(中国に統合)</t>
  </si>
  <si>
    <t>三次北(AMSN)</t>
  </si>
  <si>
    <t>八次(中国に統合)</t>
  </si>
  <si>
    <t>八次</t>
  </si>
  <si>
    <t>八次(中国に統合)</t>
  </si>
  <si>
    <t>塩町(合)</t>
  </si>
  <si>
    <t>川地(合)</t>
  </si>
  <si>
    <t>上川立(合)</t>
  </si>
  <si>
    <t>三和西(合)</t>
  </si>
  <si>
    <t>三和東(合)</t>
  </si>
  <si>
    <t>作木(合)</t>
  </si>
  <si>
    <r>
      <t>布野</t>
    </r>
    <r>
      <rPr>
        <sz val="8"/>
        <color indexed="8"/>
        <rFont val="Agency FB"/>
        <family val="2"/>
      </rPr>
      <t>(AMSN)</t>
    </r>
  </si>
  <si>
    <t>布野</t>
  </si>
  <si>
    <r>
      <t>横谷</t>
    </r>
    <r>
      <rPr>
        <sz val="8"/>
        <color indexed="8"/>
        <rFont val="Agency FB"/>
        <family val="2"/>
      </rPr>
      <t>(AMSN)</t>
    </r>
  </si>
  <si>
    <t>君田(合)</t>
  </si>
  <si>
    <r>
      <t>三良坂</t>
    </r>
    <r>
      <rPr>
        <sz val="8"/>
        <color indexed="8"/>
        <rFont val="Agency FB"/>
        <family val="2"/>
      </rPr>
      <t>(AMSN)</t>
    </r>
  </si>
  <si>
    <t>三良坂</t>
  </si>
  <si>
    <r>
      <t>吉舎</t>
    </r>
    <r>
      <rPr>
        <sz val="8"/>
        <color indexed="8"/>
        <rFont val="Agency FB"/>
        <family val="2"/>
      </rPr>
      <t>(AMSN)</t>
    </r>
  </si>
  <si>
    <t>吉舎</t>
  </si>
  <si>
    <r>
      <t>島根県飯石郡飯南町の一部</t>
    </r>
    <r>
      <rPr>
        <sz val="8"/>
        <color indexed="8"/>
        <rFont val="Agency FB"/>
        <family val="2"/>
      </rPr>
      <t>(1700)</t>
    </r>
  </si>
  <si>
    <r>
      <t>産経新聞</t>
    </r>
    <r>
      <rPr>
        <sz val="8"/>
        <color indexed="8"/>
        <rFont val="Agency FB"/>
        <family val="2"/>
      </rPr>
      <t>(S)</t>
    </r>
  </si>
  <si>
    <t>赤名(合)</t>
  </si>
  <si>
    <t>来島(合)</t>
  </si>
  <si>
    <t>頓原(合)</t>
  </si>
  <si>
    <t>◆中国新聞三和東は世羅郡世羅町の津田・長田・黒川・中の各地区を含みます</t>
  </si>
  <si>
    <t>●飯石郡は別途配送料が必要です●島根県飯石郡赤名は三次営業所からの手配となり営業所間転送料が別途必要です</t>
  </si>
  <si>
    <r>
      <t>庄原市</t>
    </r>
    <r>
      <rPr>
        <sz val="8"/>
        <color indexed="8"/>
        <rFont val="Agency FB"/>
        <family val="2"/>
      </rPr>
      <t>(6100)</t>
    </r>
  </si>
  <si>
    <r>
      <t>読売新聞</t>
    </r>
    <r>
      <rPr>
        <sz val="8"/>
        <color indexed="8"/>
        <rFont val="Agency FB"/>
        <family val="2"/>
      </rPr>
      <t>(Y)</t>
    </r>
  </si>
  <si>
    <r>
      <t>日経新聞</t>
    </r>
    <r>
      <rPr>
        <sz val="9.5"/>
        <color indexed="8"/>
        <rFont val="Agency FB"/>
        <family val="2"/>
      </rPr>
      <t>(N)</t>
    </r>
  </si>
  <si>
    <r>
      <t>山陽新聞</t>
    </r>
    <r>
      <rPr>
        <sz val="8"/>
        <color indexed="8"/>
        <rFont val="Agency FB"/>
        <family val="2"/>
      </rPr>
      <t>(U)</t>
    </r>
  </si>
  <si>
    <r>
      <t>庄原</t>
    </r>
    <r>
      <rPr>
        <sz val="8"/>
        <color indexed="8"/>
        <rFont val="Agency FB"/>
        <family val="2"/>
      </rPr>
      <t>(AMSN)</t>
    </r>
  </si>
  <si>
    <t>庄原</t>
  </si>
  <si>
    <t xml:space="preserve">庄原(中国に統合) </t>
  </si>
  <si>
    <r>
      <t>庄原南</t>
    </r>
    <r>
      <rPr>
        <sz val="8"/>
        <color indexed="8"/>
        <rFont val="Agency FB"/>
        <family val="2"/>
      </rPr>
      <t>(</t>
    </r>
    <r>
      <rPr>
        <sz val="8"/>
        <color indexed="8"/>
        <rFont val="ＭＳ Ｐゴシック"/>
        <family val="3"/>
      </rPr>
      <t>合</t>
    </r>
    <r>
      <rPr>
        <sz val="8"/>
        <color indexed="8"/>
        <rFont val="Agency FB"/>
        <family val="2"/>
      </rPr>
      <t>)</t>
    </r>
  </si>
  <si>
    <t>山内(合)</t>
  </si>
  <si>
    <t>川北(合)</t>
  </si>
  <si>
    <t>高(合)</t>
  </si>
  <si>
    <t>比婆口南(合)</t>
  </si>
  <si>
    <t>口北(合)</t>
  </si>
  <si>
    <r>
      <t>比和</t>
    </r>
    <r>
      <rPr>
        <sz val="8"/>
        <color indexed="8"/>
        <rFont val="Agency FB"/>
        <family val="2"/>
      </rPr>
      <t>(AMSN)</t>
    </r>
  </si>
  <si>
    <t>比和</t>
  </si>
  <si>
    <t>上高野山(合)</t>
  </si>
  <si>
    <t>下高野山(合)</t>
  </si>
  <si>
    <r>
      <t>備後西城</t>
    </r>
    <r>
      <rPr>
        <sz val="8"/>
        <color indexed="8"/>
        <rFont val="Agency FB"/>
        <family val="2"/>
      </rPr>
      <t>(AMSN)</t>
    </r>
  </si>
  <si>
    <t>備後西城</t>
  </si>
  <si>
    <t>備後八幡(合)</t>
  </si>
  <si>
    <t>小奴可(合)</t>
  </si>
  <si>
    <r>
      <t>東城</t>
    </r>
    <r>
      <rPr>
        <sz val="8"/>
        <color indexed="8"/>
        <rFont val="Agency FB"/>
        <family val="2"/>
      </rPr>
      <t>(AMSN)</t>
    </r>
  </si>
  <si>
    <t>東城</t>
  </si>
  <si>
    <t>山陽計</t>
  </si>
  <si>
    <r>
      <t>竹原市・呉市の一部</t>
    </r>
    <r>
      <rPr>
        <sz val="8"/>
        <color indexed="8"/>
        <rFont val="Agency FB"/>
        <family val="2"/>
      </rPr>
      <t>(5500)</t>
    </r>
  </si>
  <si>
    <r>
      <t>中国新聞</t>
    </r>
    <r>
      <rPr>
        <sz val="8"/>
        <color indexed="8"/>
        <rFont val="Agency FB"/>
        <family val="2"/>
      </rPr>
      <t>(C)</t>
    </r>
  </si>
  <si>
    <r>
      <t>産経新聞</t>
    </r>
    <r>
      <rPr>
        <sz val="8"/>
        <color indexed="8"/>
        <rFont val="Agency FB"/>
        <family val="2"/>
      </rPr>
      <t>(S)</t>
    </r>
  </si>
  <si>
    <r>
      <t>日経新聞</t>
    </r>
    <r>
      <rPr>
        <sz val="8"/>
        <color indexed="8"/>
        <rFont val="Agency FB"/>
        <family val="2"/>
      </rPr>
      <t>(N)</t>
    </r>
  </si>
  <si>
    <t>販売店</t>
  </si>
  <si>
    <t>販売店</t>
  </si>
  <si>
    <r>
      <t>竹原</t>
    </r>
    <r>
      <rPr>
        <sz val="8"/>
        <rFont val="Agency FB"/>
        <family val="2"/>
      </rPr>
      <t>(AMS)</t>
    </r>
  </si>
  <si>
    <r>
      <t>竹原</t>
    </r>
    <r>
      <rPr>
        <sz val="8"/>
        <color indexed="8"/>
        <rFont val="Agency FB"/>
        <family val="2"/>
      </rPr>
      <t>(M)</t>
    </r>
  </si>
  <si>
    <r>
      <t>竹原中央</t>
    </r>
    <r>
      <rPr>
        <sz val="8"/>
        <rFont val="Agency FB"/>
        <family val="2"/>
      </rPr>
      <t>(N)</t>
    </r>
  </si>
  <si>
    <t>吉名</t>
  </si>
  <si>
    <r>
      <t>吉名</t>
    </r>
    <r>
      <rPr>
        <sz val="8"/>
        <color indexed="8"/>
        <rFont val="Agency FB"/>
        <family val="2"/>
      </rPr>
      <t>(MS)</t>
    </r>
  </si>
  <si>
    <r>
      <t>吉名</t>
    </r>
    <r>
      <rPr>
        <sz val="8"/>
        <rFont val="Agency FB"/>
        <family val="2"/>
      </rPr>
      <t>(N)</t>
    </r>
  </si>
  <si>
    <r>
      <t>竹原北</t>
    </r>
    <r>
      <rPr>
        <sz val="8"/>
        <rFont val="Agency FB"/>
        <family val="2"/>
      </rPr>
      <t>(AMS)</t>
    </r>
    <r>
      <rPr>
        <sz val="8.5"/>
        <rFont val="ＭＳ Ｐゴシック"/>
        <family val="3"/>
      </rPr>
      <t>（竹原に統合）</t>
    </r>
  </si>
  <si>
    <r>
      <t>竹原北</t>
    </r>
    <r>
      <rPr>
        <sz val="8"/>
        <rFont val="Agency FB"/>
        <family val="2"/>
      </rPr>
      <t>(N)</t>
    </r>
    <r>
      <rPr>
        <sz val="8.5"/>
        <rFont val="ＭＳ Ｐゴシック"/>
        <family val="3"/>
      </rPr>
      <t>（竹原中央に統合）</t>
    </r>
  </si>
  <si>
    <t>忠海</t>
  </si>
  <si>
    <r>
      <t>忠海</t>
    </r>
    <r>
      <rPr>
        <sz val="8"/>
        <color indexed="8"/>
        <rFont val="Agency FB"/>
        <family val="2"/>
      </rPr>
      <t>(MSN)</t>
    </r>
  </si>
  <si>
    <t>忠海</t>
  </si>
  <si>
    <r>
      <t>安浦三津口</t>
    </r>
    <r>
      <rPr>
        <sz val="8"/>
        <color indexed="8"/>
        <rFont val="Agency FB"/>
        <family val="2"/>
      </rPr>
      <t>(AMSN)</t>
    </r>
  </si>
  <si>
    <r>
      <t>安浦</t>
    </r>
    <r>
      <rPr>
        <sz val="8"/>
        <color indexed="8"/>
        <rFont val="Agency FB"/>
        <family val="2"/>
      </rPr>
      <t>(AMSN)</t>
    </r>
  </si>
  <si>
    <t>安浦・三津口・安登</t>
  </si>
  <si>
    <r>
      <t>安浦安登</t>
    </r>
    <r>
      <rPr>
        <sz val="8"/>
        <color indexed="8"/>
        <rFont val="Agency FB"/>
        <family val="2"/>
      </rPr>
      <t>(AMSN)</t>
    </r>
  </si>
  <si>
    <t xml:space="preserve">　 </t>
  </si>
  <si>
    <r>
      <t>豊田郡大崎上島町</t>
    </r>
    <r>
      <rPr>
        <sz val="8"/>
        <color indexed="8"/>
        <rFont val="Agency FB"/>
        <family val="2"/>
      </rPr>
      <t>(5600)</t>
    </r>
  </si>
  <si>
    <r>
      <t>日経新聞</t>
    </r>
    <r>
      <rPr>
        <sz val="8"/>
        <color indexed="8"/>
        <rFont val="Agency FB"/>
        <family val="2"/>
      </rPr>
      <t>(N)</t>
    </r>
  </si>
  <si>
    <t>東野(鮴崎含む)【※】</t>
  </si>
  <si>
    <r>
      <t>東野(M)</t>
    </r>
    <r>
      <rPr>
        <sz val="8"/>
        <color indexed="8"/>
        <rFont val="ＭＳ Ｐゴシック"/>
        <family val="3"/>
      </rPr>
      <t>【※】</t>
    </r>
  </si>
  <si>
    <t>東野(鮴崎含)【※】</t>
  </si>
  <si>
    <t>（中国に含む）</t>
  </si>
  <si>
    <t>大崎南(合)【※】</t>
  </si>
  <si>
    <r>
      <t>沖浦</t>
    </r>
    <r>
      <rPr>
        <sz val="8"/>
        <color indexed="8"/>
        <rFont val="ＭＳ Ｐゴシック"/>
        <family val="3"/>
      </rPr>
      <t>【※】</t>
    </r>
  </si>
  <si>
    <t>(明石方・沖浦・木之江)</t>
  </si>
  <si>
    <r>
      <t>木之江</t>
    </r>
    <r>
      <rPr>
        <sz val="8"/>
        <color indexed="8"/>
        <rFont val="ＭＳ Ｐゴシック"/>
        <family val="3"/>
      </rPr>
      <t>【※】</t>
    </r>
  </si>
  <si>
    <t>大崎中央(合)【※】</t>
  </si>
  <si>
    <r>
      <t>大崎</t>
    </r>
    <r>
      <rPr>
        <sz val="8"/>
        <color indexed="8"/>
        <rFont val="ＭＳ Ｐゴシック"/>
        <family val="3"/>
      </rPr>
      <t>【※】</t>
    </r>
  </si>
  <si>
    <t>◆各紙の竹原販売所は大乗・契島を含みます ◆読売新聞の安浦販売店は三津口地区と安登地区を含みます</t>
  </si>
  <si>
    <r>
      <t>三原市・世羅郡世羅町</t>
    </r>
    <r>
      <rPr>
        <sz val="8"/>
        <color indexed="8"/>
        <rFont val="Agency FB"/>
        <family val="2"/>
      </rPr>
      <t>(4000)</t>
    </r>
  </si>
  <si>
    <t>&lt;福山営業所&gt;</t>
  </si>
  <si>
    <r>
      <t>糸崎</t>
    </r>
    <r>
      <rPr>
        <sz val="8"/>
        <color indexed="8"/>
        <rFont val="Agency FB"/>
        <family val="2"/>
      </rPr>
      <t>(S)</t>
    </r>
  </si>
  <si>
    <t>糸崎 三原東店に統合</t>
  </si>
  <si>
    <t xml:space="preserve">三原中央(朝日に統合) </t>
  </si>
  <si>
    <t>三原中央(N)</t>
  </si>
  <si>
    <t>三原中央(MN)</t>
  </si>
  <si>
    <r>
      <t>三原東店</t>
    </r>
    <r>
      <rPr>
        <sz val="8"/>
        <color indexed="8"/>
        <rFont val="Agency FB"/>
        <family val="2"/>
      </rPr>
      <t>(U)</t>
    </r>
  </si>
  <si>
    <t>三原中央</t>
  </si>
  <si>
    <t xml:space="preserve">新三原北(中国に統合) </t>
  </si>
  <si>
    <t>新三原北(N)</t>
  </si>
  <si>
    <r>
      <t>三原西部</t>
    </r>
    <r>
      <rPr>
        <sz val="8"/>
        <color indexed="8"/>
        <rFont val="Agency FB"/>
        <family val="2"/>
      </rPr>
      <t>(MSN)</t>
    </r>
  </si>
  <si>
    <t>みはら店</t>
  </si>
  <si>
    <t xml:space="preserve">三原西部(中国に統合) </t>
  </si>
  <si>
    <r>
      <t>三原沼田</t>
    </r>
    <r>
      <rPr>
        <sz val="8"/>
        <color indexed="8"/>
        <rFont val="Agency FB"/>
        <family val="2"/>
      </rPr>
      <t>(AMSN)</t>
    </r>
  </si>
  <si>
    <t>沼田川店</t>
  </si>
  <si>
    <t xml:space="preserve">三原沼田(中国に統合) </t>
  </si>
  <si>
    <t>三原南部(M)</t>
  </si>
  <si>
    <t>三原南部</t>
  </si>
  <si>
    <t xml:space="preserve">三原中央(中国に統合) </t>
  </si>
  <si>
    <r>
      <t>三原幸崎</t>
    </r>
    <r>
      <rPr>
        <sz val="8"/>
        <color indexed="8"/>
        <rFont val="Agency FB"/>
        <family val="2"/>
      </rPr>
      <t>(AMSN)</t>
    </r>
  </si>
  <si>
    <t xml:space="preserve">三原幸崎(中国に統合) </t>
  </si>
  <si>
    <t>八幡(AMN)</t>
  </si>
  <si>
    <t>八幡</t>
  </si>
  <si>
    <r>
      <t>本郷</t>
    </r>
    <r>
      <rPr>
        <sz val="8"/>
        <color indexed="8"/>
        <rFont val="Agency FB"/>
        <family val="2"/>
      </rPr>
      <t>(AMSN)</t>
    </r>
  </si>
  <si>
    <t>三原本郷</t>
  </si>
  <si>
    <t xml:space="preserve">本郷(中国に統合) </t>
  </si>
  <si>
    <t>久井(合)</t>
  </si>
  <si>
    <r>
      <t>世羅中央(合)</t>
    </r>
    <r>
      <rPr>
        <sz val="8"/>
        <color indexed="8"/>
        <rFont val="ＭＳ Ｐゴシック"/>
        <family val="3"/>
      </rPr>
      <t>【◎】</t>
    </r>
  </si>
  <si>
    <t>宇津戸(合)　世羅中央に統合</t>
  </si>
  <si>
    <t>三川(合)　世羅中央に統合</t>
  </si>
  <si>
    <r>
      <t>小国(合)</t>
    </r>
    <r>
      <rPr>
        <sz val="8"/>
        <color indexed="8"/>
        <rFont val="ＭＳ Ｐゴシック"/>
        <family val="3"/>
      </rPr>
      <t>【◎】</t>
    </r>
  </si>
  <si>
    <t xml:space="preserve">◆三原市佐木島は中国新聞三原中央(約100部)・瀬戸田(約150部)・読売新聞瀬戸田(約100部)に含みます ◆中国新聞本郷は高坂町（約200部）を含みます </t>
  </si>
  <si>
    <t>◆読売新聞三原本郷は沼田西町・小泉町（約400部）を含みます</t>
  </si>
  <si>
    <t>◆世羅町の津田・長田・黒川・中の各地区は三次市三和東に含みます</t>
  </si>
  <si>
    <r>
      <t>尾道市</t>
    </r>
    <r>
      <rPr>
        <sz val="8"/>
        <color indexed="8"/>
        <rFont val="Agency FB"/>
        <family val="2"/>
      </rPr>
      <t>(4110)</t>
    </r>
  </si>
  <si>
    <t>販売店</t>
  </si>
  <si>
    <r>
      <t>尾道</t>
    </r>
    <r>
      <rPr>
        <sz val="8"/>
        <color indexed="8"/>
        <rFont val="Agency FB"/>
        <family val="2"/>
      </rPr>
      <t>(SN)</t>
    </r>
  </si>
  <si>
    <t>尾道</t>
  </si>
  <si>
    <r>
      <t>尾道・尾道北</t>
    </r>
    <r>
      <rPr>
        <sz val="8"/>
        <color indexed="8"/>
        <rFont val="Agency FB"/>
        <family val="2"/>
      </rPr>
      <t>(</t>
    </r>
    <r>
      <rPr>
        <sz val="8"/>
        <color indexed="8"/>
        <rFont val="ＭＳ Ｐゴシック"/>
        <family val="3"/>
      </rPr>
      <t>Ａ</t>
    </r>
    <r>
      <rPr>
        <sz val="8"/>
        <color indexed="8"/>
        <rFont val="Agency FB"/>
        <family val="2"/>
      </rPr>
      <t>UN)</t>
    </r>
  </si>
  <si>
    <t xml:space="preserve">尾道･尾道北(毎日に統合) </t>
  </si>
  <si>
    <r>
      <t>尾道北</t>
    </r>
    <r>
      <rPr>
        <sz val="8"/>
        <color indexed="8"/>
        <rFont val="Agency FB"/>
        <family val="2"/>
      </rPr>
      <t>(SN)</t>
    </r>
  </si>
  <si>
    <r>
      <t>尾道北</t>
    </r>
    <r>
      <rPr>
        <sz val="8"/>
        <color indexed="8"/>
        <rFont val="ＭＳ Ｐゴシック"/>
        <family val="3"/>
      </rPr>
      <t>（MUN）</t>
    </r>
  </si>
  <si>
    <t>尾道中央</t>
  </si>
  <si>
    <t>尾道北</t>
  </si>
  <si>
    <r>
      <t>美ノ郷</t>
    </r>
    <r>
      <rPr>
        <sz val="8"/>
        <color indexed="8"/>
        <rFont val="Agency FB"/>
        <family val="2"/>
      </rPr>
      <t>(U)</t>
    </r>
    <r>
      <rPr>
        <sz val="8"/>
        <color indexed="8"/>
        <rFont val="ＭＳ Ｐゴシック"/>
        <family val="3"/>
      </rPr>
      <t>　尾道・尾道北に統合</t>
    </r>
  </si>
  <si>
    <t xml:space="preserve">尾道(中国に統合) </t>
  </si>
  <si>
    <r>
      <t>尾道西</t>
    </r>
    <r>
      <rPr>
        <sz val="8"/>
        <color indexed="8"/>
        <rFont val="Agency FB"/>
        <family val="2"/>
      </rPr>
      <t>(AMSN)</t>
    </r>
  </si>
  <si>
    <t>尾道西</t>
  </si>
  <si>
    <t xml:space="preserve">尾道北(中国に統合) </t>
  </si>
  <si>
    <r>
      <t>尾道東</t>
    </r>
    <r>
      <rPr>
        <sz val="8"/>
        <color indexed="8"/>
        <rFont val="Agency FB"/>
        <family val="2"/>
      </rPr>
      <t>(SUN)</t>
    </r>
  </si>
  <si>
    <t>尾道東(尾道に統合</t>
  </si>
  <si>
    <t>尾道東</t>
  </si>
  <si>
    <r>
      <t>尾道南</t>
    </r>
    <r>
      <rPr>
        <sz val="8"/>
        <color indexed="8"/>
        <rFont val="Agency FB"/>
        <family val="2"/>
      </rPr>
      <t>(AYMSN)</t>
    </r>
  </si>
  <si>
    <t>向東(中国尾道南へ)</t>
  </si>
  <si>
    <t>向島</t>
  </si>
  <si>
    <t xml:space="preserve">尾道西(中国に統合) </t>
  </si>
  <si>
    <t xml:space="preserve">尾道東(中国に統合) </t>
  </si>
  <si>
    <r>
      <t>御調西</t>
    </r>
    <r>
      <rPr>
        <sz val="8"/>
        <color indexed="8"/>
        <rFont val="Agency FB"/>
        <family val="2"/>
      </rPr>
      <t>(S)</t>
    </r>
    <r>
      <rPr>
        <sz val="8"/>
        <color indexed="8"/>
        <rFont val="ＭＳ Ｐゴシック"/>
        <family val="3"/>
      </rPr>
      <t>【◎】</t>
    </r>
  </si>
  <si>
    <t xml:space="preserve">尾道南(中国に統合) </t>
  </si>
  <si>
    <r>
      <t>御調東</t>
    </r>
    <r>
      <rPr>
        <sz val="8"/>
        <color indexed="8"/>
        <rFont val="Agency FB"/>
        <family val="2"/>
      </rPr>
      <t>(S)</t>
    </r>
    <r>
      <rPr>
        <sz val="8"/>
        <color indexed="8"/>
        <rFont val="ＭＳ Ｐゴシック"/>
        <family val="3"/>
      </rPr>
      <t>【◎】</t>
    </r>
  </si>
  <si>
    <r>
      <t>御調</t>
    </r>
    <r>
      <rPr>
        <sz val="8"/>
        <color indexed="8"/>
        <rFont val="ＭＳ Ｐゴシック"/>
        <family val="3"/>
      </rPr>
      <t>（MUＮ）</t>
    </r>
    <r>
      <rPr>
        <sz val="8"/>
        <color indexed="8"/>
        <rFont val="ＭＳ Ｐゴシック"/>
        <family val="3"/>
      </rPr>
      <t>【◎】</t>
    </r>
  </si>
  <si>
    <r>
      <t>御調</t>
    </r>
    <r>
      <rPr>
        <sz val="8"/>
        <color indexed="8"/>
        <rFont val="ＭＳ Ｐゴシック"/>
        <family val="3"/>
      </rPr>
      <t>【◎】</t>
    </r>
  </si>
  <si>
    <r>
      <t>百島</t>
    </r>
    <r>
      <rPr>
        <sz val="8"/>
        <color indexed="8"/>
        <rFont val="Agency FB"/>
        <family val="2"/>
      </rPr>
      <t>(AMSN)</t>
    </r>
    <r>
      <rPr>
        <sz val="8"/>
        <color indexed="8"/>
        <rFont val="ＭＳ Ｐゴシック"/>
        <family val="3"/>
      </rPr>
      <t>【◎】</t>
    </r>
  </si>
  <si>
    <r>
      <t>百島</t>
    </r>
    <r>
      <rPr>
        <sz val="8"/>
        <color indexed="8"/>
        <rFont val="ＭＳ Ｐゴシック"/>
        <family val="3"/>
      </rPr>
      <t>【◎】</t>
    </r>
  </si>
  <si>
    <r>
      <t>因島南</t>
    </r>
    <r>
      <rPr>
        <sz val="8"/>
        <color indexed="8"/>
        <rFont val="Agency FB"/>
        <family val="2"/>
      </rPr>
      <t>(MSN)</t>
    </r>
  </si>
  <si>
    <t>因島南</t>
  </si>
  <si>
    <r>
      <t>土生･田熊</t>
    </r>
    <r>
      <rPr>
        <sz val="8"/>
        <color indexed="8"/>
        <rFont val="Agency FB"/>
        <family val="2"/>
      </rPr>
      <t>(U)</t>
    </r>
  </si>
  <si>
    <t>土生･田熊（中国・因島南に含む）</t>
  </si>
  <si>
    <t>田熊（因島南に含む）</t>
  </si>
  <si>
    <t>三庄（因島南に含む）</t>
  </si>
  <si>
    <t>三庄</t>
  </si>
  <si>
    <r>
      <t>三庄</t>
    </r>
    <r>
      <rPr>
        <sz val="8"/>
        <color indexed="8"/>
        <rFont val="Agency FB"/>
        <family val="2"/>
      </rPr>
      <t>(NU)</t>
    </r>
  </si>
  <si>
    <r>
      <t>中庄</t>
    </r>
    <r>
      <rPr>
        <sz val="8"/>
        <color indexed="8"/>
        <rFont val="Agency FB"/>
        <family val="2"/>
      </rPr>
      <t>(AMSNU)</t>
    </r>
  </si>
  <si>
    <t>中庄</t>
  </si>
  <si>
    <t>中庄（中国・中庄に統合）</t>
  </si>
  <si>
    <r>
      <t>西浦</t>
    </r>
    <r>
      <rPr>
        <sz val="8"/>
        <color indexed="8"/>
        <rFont val="Agency FB"/>
        <family val="2"/>
      </rPr>
      <t>(</t>
    </r>
    <r>
      <rPr>
        <sz val="8"/>
        <color indexed="8"/>
        <rFont val="ＭＳ Ｐゴシック"/>
        <family val="3"/>
      </rPr>
      <t>因島南に含む</t>
    </r>
    <r>
      <rPr>
        <sz val="8"/>
        <color indexed="8"/>
        <rFont val="Agency FB"/>
        <family val="2"/>
      </rPr>
      <t>)</t>
    </r>
  </si>
  <si>
    <r>
      <t>重井</t>
    </r>
    <r>
      <rPr>
        <sz val="8"/>
        <color indexed="8"/>
        <rFont val="Agency FB"/>
        <family val="2"/>
      </rPr>
      <t>(AMSNU)</t>
    </r>
  </si>
  <si>
    <t>重井</t>
  </si>
  <si>
    <r>
      <t>大浜</t>
    </r>
    <r>
      <rPr>
        <sz val="8"/>
        <color indexed="8"/>
        <rFont val="Agency FB"/>
        <family val="2"/>
      </rPr>
      <t>(AMSN)</t>
    </r>
  </si>
  <si>
    <r>
      <t>瀬戸田</t>
    </r>
    <r>
      <rPr>
        <sz val="8"/>
        <color indexed="8"/>
        <rFont val="Agency FB"/>
        <family val="2"/>
      </rPr>
      <t>(AMSN)</t>
    </r>
    <r>
      <rPr>
        <sz val="8"/>
        <color indexed="8"/>
        <rFont val="ＭＳ Ｐゴシック"/>
        <family val="3"/>
      </rPr>
      <t>【◎】</t>
    </r>
  </si>
  <si>
    <r>
      <t>瀬戸田</t>
    </r>
    <r>
      <rPr>
        <sz val="8"/>
        <color indexed="8"/>
        <rFont val="Agency FB"/>
        <family val="2"/>
      </rPr>
      <t>(U)</t>
    </r>
    <r>
      <rPr>
        <sz val="8"/>
        <color indexed="8"/>
        <rFont val="ＭＳ Ｐゴシック"/>
        <family val="3"/>
      </rPr>
      <t>【◎】</t>
    </r>
  </si>
  <si>
    <r>
      <t>生口</t>
    </r>
    <r>
      <rPr>
        <sz val="8"/>
        <color indexed="8"/>
        <rFont val="Agency FB"/>
        <family val="2"/>
      </rPr>
      <t>(YMSN)</t>
    </r>
    <r>
      <rPr>
        <sz val="8"/>
        <color indexed="8"/>
        <rFont val="ＭＳ Ｐゴシック"/>
        <family val="3"/>
      </rPr>
      <t>【◎】</t>
    </r>
  </si>
  <si>
    <r>
      <t>生口</t>
    </r>
    <r>
      <rPr>
        <sz val="8"/>
        <color indexed="8"/>
        <rFont val="ＭＳ Ｐゴシック"/>
        <family val="3"/>
      </rPr>
      <t>【◎】</t>
    </r>
  </si>
  <si>
    <r>
      <t>愛媛県越智郡上島町</t>
    </r>
    <r>
      <rPr>
        <sz val="8"/>
        <color indexed="8"/>
        <rFont val="Agency FB"/>
        <family val="2"/>
      </rPr>
      <t>(4400)</t>
    </r>
  </si>
  <si>
    <r>
      <t>愛媛新聞</t>
    </r>
    <r>
      <rPr>
        <sz val="8"/>
        <color indexed="8"/>
        <rFont val="Agency FB"/>
        <family val="2"/>
      </rPr>
      <t>(E)</t>
    </r>
  </si>
  <si>
    <t>弓削(合)</t>
  </si>
  <si>
    <t>弓削</t>
  </si>
  <si>
    <t>佐島(合)</t>
  </si>
  <si>
    <t>岩城(合)</t>
  </si>
  <si>
    <t>生名(合)</t>
  </si>
  <si>
    <t>愛媛計</t>
  </si>
  <si>
    <t>◆瀬戸田は三原市佐木島（中国 約150部・読売 約100部）を含みます  ●越智郡は別途配送料が必要です</t>
  </si>
  <si>
    <r>
      <t>神石郡</t>
    </r>
    <r>
      <rPr>
        <sz val="8"/>
        <color indexed="8"/>
        <rFont val="Agency FB"/>
        <family val="2"/>
      </rPr>
      <t>(3200)</t>
    </r>
  </si>
  <si>
    <r>
      <t>日経新聞</t>
    </r>
    <r>
      <rPr>
        <sz val="9.5"/>
        <color indexed="8"/>
        <rFont val="Agency FB"/>
        <family val="2"/>
      </rPr>
      <t>(N)</t>
    </r>
  </si>
  <si>
    <r>
      <t>山陽新聞</t>
    </r>
    <r>
      <rPr>
        <sz val="9.5"/>
        <color indexed="8"/>
        <rFont val="Agency FB"/>
        <family val="2"/>
      </rPr>
      <t>(U)</t>
    </r>
  </si>
  <si>
    <r>
      <t>福永</t>
    </r>
    <r>
      <rPr>
        <sz val="8"/>
        <color indexed="8"/>
        <rFont val="Agency FB"/>
        <family val="2"/>
      </rPr>
      <t>(AMSNU)</t>
    </r>
    <r>
      <rPr>
        <sz val="8"/>
        <color indexed="8"/>
        <rFont val="ＭＳ Ｐゴシック"/>
        <family val="3"/>
      </rPr>
      <t>【◎】</t>
    </r>
  </si>
  <si>
    <r>
      <t>油木</t>
    </r>
    <r>
      <rPr>
        <sz val="8"/>
        <color indexed="8"/>
        <rFont val="ＭＳ Ｐゴシック"/>
        <family val="3"/>
      </rPr>
      <t>【◎】</t>
    </r>
  </si>
  <si>
    <t>神石（中国に含む）</t>
  </si>
  <si>
    <r>
      <t>油木</t>
    </r>
    <r>
      <rPr>
        <sz val="8"/>
        <color indexed="8"/>
        <rFont val="Agency FB"/>
        <family val="2"/>
      </rPr>
      <t>(AMSN)</t>
    </r>
    <r>
      <rPr>
        <sz val="8"/>
        <color indexed="8"/>
        <rFont val="ＭＳ Ｐゴシック"/>
        <family val="3"/>
      </rPr>
      <t>【◎】</t>
    </r>
  </si>
  <si>
    <r>
      <t>豊松</t>
    </r>
    <r>
      <rPr>
        <sz val="8"/>
        <color indexed="8"/>
        <rFont val="ＭＳ Ｐゴシック"/>
        <family val="3"/>
      </rPr>
      <t>【◎】</t>
    </r>
  </si>
  <si>
    <r>
      <t>油木</t>
    </r>
    <r>
      <rPr>
        <sz val="8"/>
        <color indexed="8"/>
        <rFont val="ＭＳ Ｐゴシック"/>
        <family val="3"/>
      </rPr>
      <t>【◎】</t>
    </r>
  </si>
  <si>
    <r>
      <t>小畠</t>
    </r>
    <r>
      <rPr>
        <sz val="8"/>
        <color indexed="8"/>
        <rFont val="Agency FB"/>
        <family val="2"/>
      </rPr>
      <t>(AMSN)</t>
    </r>
    <r>
      <rPr>
        <sz val="8"/>
        <color indexed="8"/>
        <rFont val="ＭＳ Ｐゴシック"/>
        <family val="3"/>
      </rPr>
      <t>【◎】</t>
    </r>
  </si>
  <si>
    <r>
      <t>小畠・井関</t>
    </r>
    <r>
      <rPr>
        <sz val="8"/>
        <color indexed="8"/>
        <rFont val="ＭＳ Ｐゴシック"/>
        <family val="3"/>
      </rPr>
      <t>【◎】</t>
    </r>
  </si>
  <si>
    <r>
      <t>豊松</t>
    </r>
    <r>
      <rPr>
        <sz val="8"/>
        <color indexed="8"/>
        <rFont val="ＭＳ Ｐゴシック"/>
        <family val="3"/>
      </rPr>
      <t>【◎】</t>
    </r>
  </si>
  <si>
    <r>
      <t>高蓋</t>
    </r>
    <r>
      <rPr>
        <sz val="8"/>
        <color indexed="8"/>
        <rFont val="Agency FB"/>
        <family val="2"/>
      </rPr>
      <t>(AMSN)</t>
    </r>
    <r>
      <rPr>
        <sz val="8"/>
        <color indexed="8"/>
        <rFont val="ＭＳ Ｐゴシック"/>
        <family val="3"/>
      </rPr>
      <t>【◎】</t>
    </r>
  </si>
  <si>
    <r>
      <t>高蓋</t>
    </r>
    <r>
      <rPr>
        <sz val="8"/>
        <color indexed="8"/>
        <rFont val="ＭＳ Ｐゴシック"/>
        <family val="3"/>
      </rPr>
      <t>【◎】</t>
    </r>
  </si>
  <si>
    <r>
      <t>岡山県井原市</t>
    </r>
    <r>
      <rPr>
        <sz val="8"/>
        <color indexed="8"/>
        <rFont val="Agency FB"/>
        <family val="2"/>
      </rPr>
      <t>(3300)</t>
    </r>
  </si>
  <si>
    <r>
      <t>中国新聞</t>
    </r>
    <r>
      <rPr>
        <sz val="8"/>
        <color indexed="8"/>
        <rFont val="Agency FB"/>
        <family val="2"/>
      </rPr>
      <t>(C)</t>
    </r>
  </si>
  <si>
    <r>
      <t>朝日新聞</t>
    </r>
    <r>
      <rPr>
        <sz val="8"/>
        <color indexed="8"/>
        <rFont val="Agency FB"/>
        <family val="2"/>
      </rPr>
      <t>(A)</t>
    </r>
  </si>
  <si>
    <t>販売店</t>
  </si>
  <si>
    <r>
      <t>井原西</t>
    </r>
    <r>
      <rPr>
        <sz val="8"/>
        <color indexed="8"/>
        <rFont val="Agency FB"/>
        <family val="2"/>
      </rPr>
      <t>(A)</t>
    </r>
  </si>
  <si>
    <t>高屋</t>
  </si>
  <si>
    <r>
      <t>高屋</t>
    </r>
    <r>
      <rPr>
        <sz val="8"/>
        <color indexed="8"/>
        <rFont val="Agency FB"/>
        <family val="2"/>
      </rPr>
      <t>(MS)</t>
    </r>
  </si>
  <si>
    <r>
      <t>稲倉</t>
    </r>
    <r>
      <rPr>
        <sz val="8"/>
        <color indexed="8"/>
        <rFont val="Agency FB"/>
        <family val="2"/>
      </rPr>
      <t>(AYMS)</t>
    </r>
  </si>
  <si>
    <r>
      <t>県主</t>
    </r>
    <r>
      <rPr>
        <sz val="8"/>
        <color indexed="8"/>
        <rFont val="Agency FB"/>
        <family val="2"/>
      </rPr>
      <t>(AYMS)</t>
    </r>
  </si>
  <si>
    <r>
      <t>井原</t>
    </r>
    <r>
      <rPr>
        <sz val="8"/>
        <color indexed="8"/>
        <rFont val="Agency FB"/>
        <family val="2"/>
      </rPr>
      <t>(A)</t>
    </r>
  </si>
  <si>
    <t>井原</t>
  </si>
  <si>
    <t>井原(読)</t>
  </si>
  <si>
    <r>
      <t>井原</t>
    </r>
    <r>
      <rPr>
        <sz val="8"/>
        <color indexed="8"/>
        <rFont val="Agency FB"/>
        <family val="2"/>
      </rPr>
      <t>(MS)</t>
    </r>
  </si>
  <si>
    <r>
      <t>木の子</t>
    </r>
    <r>
      <rPr>
        <sz val="8"/>
        <color indexed="8"/>
        <rFont val="Agency FB"/>
        <family val="2"/>
      </rPr>
      <t>(AMS)</t>
    </r>
  </si>
  <si>
    <t>西江原</t>
  </si>
  <si>
    <t>西江原(読)</t>
  </si>
  <si>
    <r>
      <t>井原東</t>
    </r>
    <r>
      <rPr>
        <sz val="8"/>
        <color indexed="8"/>
        <rFont val="Agency FB"/>
        <family val="2"/>
      </rPr>
      <t>(</t>
    </r>
    <r>
      <rPr>
        <sz val="8"/>
        <color indexed="8"/>
        <rFont val="ＭＳ Ｐゴシック"/>
        <family val="3"/>
      </rPr>
      <t>Ａ</t>
    </r>
    <r>
      <rPr>
        <sz val="8"/>
        <color indexed="8"/>
        <rFont val="Agency FB"/>
        <family val="2"/>
      </rPr>
      <t>MS)</t>
    </r>
    <r>
      <rPr>
        <sz val="8"/>
        <color indexed="8"/>
        <rFont val="ＭＳ Ｐゴシック"/>
        <family val="3"/>
      </rPr>
      <t>　</t>
    </r>
  </si>
  <si>
    <r>
      <t>芳井</t>
    </r>
    <r>
      <rPr>
        <sz val="8"/>
        <color indexed="8"/>
        <rFont val="Agency FB"/>
        <family val="2"/>
      </rPr>
      <t>(AYMS)</t>
    </r>
  </si>
  <si>
    <t>芳井三原(AYMS)</t>
  </si>
  <si>
    <t>美星(AYMS)</t>
  </si>
  <si>
    <r>
      <t>岡山県笠岡市</t>
    </r>
    <r>
      <rPr>
        <sz val="8"/>
        <color indexed="8"/>
        <rFont val="Agency FB"/>
        <family val="2"/>
      </rPr>
      <t>(3300)</t>
    </r>
  </si>
  <si>
    <r>
      <t>読売新聞</t>
    </r>
    <r>
      <rPr>
        <sz val="8"/>
        <color indexed="8"/>
        <rFont val="Agency FB"/>
        <family val="2"/>
      </rPr>
      <t>(Y)</t>
    </r>
  </si>
  <si>
    <t>販売所</t>
  </si>
  <si>
    <r>
      <t>笠岡西</t>
    </r>
    <r>
      <rPr>
        <sz val="8"/>
        <color indexed="8"/>
        <rFont val="Agency FB"/>
        <family val="2"/>
      </rPr>
      <t>(M)</t>
    </r>
  </si>
  <si>
    <t>笠岡西</t>
  </si>
  <si>
    <t>笠岡西(読)</t>
  </si>
  <si>
    <r>
      <t>笠岡</t>
    </r>
    <r>
      <rPr>
        <sz val="8"/>
        <color indexed="8"/>
        <rFont val="ＭＳ Ｐゴシック"/>
        <family val="3"/>
      </rPr>
      <t>(AYMS)</t>
    </r>
  </si>
  <si>
    <t>笠岡中央</t>
  </si>
  <si>
    <t>笠岡（山陽に含む）</t>
  </si>
  <si>
    <t>笠岡</t>
  </si>
  <si>
    <t>笠岡(中)</t>
  </si>
  <si>
    <t>笠岡(読)</t>
  </si>
  <si>
    <t>金浦(AMS)</t>
  </si>
  <si>
    <r>
      <t>笠岡東大島</t>
    </r>
    <r>
      <rPr>
        <sz val="8"/>
        <color indexed="8"/>
        <rFont val="Agency FB"/>
        <family val="2"/>
      </rPr>
      <t>(AYMS)</t>
    </r>
  </si>
  <si>
    <t>笠岡東</t>
  </si>
  <si>
    <r>
      <t>神島外</t>
    </r>
    <r>
      <rPr>
        <sz val="8"/>
        <color indexed="8"/>
        <rFont val="Agency FB"/>
        <family val="2"/>
      </rPr>
      <t>(AYMS)</t>
    </r>
  </si>
  <si>
    <r>
      <t>笠岡東今井</t>
    </r>
    <r>
      <rPr>
        <sz val="8"/>
        <color indexed="8"/>
        <rFont val="Agency FB"/>
        <family val="2"/>
      </rPr>
      <t>(AYMS)</t>
    </r>
  </si>
  <si>
    <r>
      <t>大井</t>
    </r>
    <r>
      <rPr>
        <sz val="8"/>
        <color indexed="8"/>
        <rFont val="Agency FB"/>
        <family val="2"/>
      </rPr>
      <t>(AYMS)</t>
    </r>
  </si>
  <si>
    <r>
      <t>新山</t>
    </r>
    <r>
      <rPr>
        <sz val="8"/>
        <color indexed="8"/>
        <rFont val="Agency FB"/>
        <family val="2"/>
      </rPr>
      <t>(AYMS)</t>
    </r>
  </si>
  <si>
    <r>
      <t>北川</t>
    </r>
    <r>
      <rPr>
        <sz val="8"/>
        <color indexed="8"/>
        <rFont val="Agency FB"/>
        <family val="2"/>
      </rPr>
      <t>(AYMS)</t>
    </r>
  </si>
  <si>
    <t>●井原市 山陽新聞・芳井三原販売所と美星販売所は、広島本社-営業日４日前、福山営業所-営業日３日前搬入となります</t>
  </si>
  <si>
    <t>◆井原は山陽新聞以外は各紙とも芳井町を含みます●岡山県は別途送料が掛かります</t>
  </si>
  <si>
    <r>
      <t>福山市・府中市１</t>
    </r>
    <r>
      <rPr>
        <sz val="8"/>
        <color indexed="8"/>
        <rFont val="Agency FB"/>
        <family val="2"/>
      </rPr>
      <t>(3000)</t>
    </r>
  </si>
  <si>
    <r>
      <t>産経新聞</t>
    </r>
    <r>
      <rPr>
        <sz val="8"/>
        <color indexed="8"/>
        <rFont val="Agency FB"/>
        <family val="2"/>
      </rPr>
      <t>(S)</t>
    </r>
  </si>
  <si>
    <r>
      <t>日経新聞</t>
    </r>
    <r>
      <rPr>
        <sz val="8"/>
        <color indexed="8"/>
        <rFont val="Agency FB"/>
        <family val="2"/>
      </rPr>
      <t>(N)</t>
    </r>
  </si>
  <si>
    <t>福山営業所(M)</t>
  </si>
  <si>
    <t>福山駅南(N)</t>
  </si>
  <si>
    <t>福山城南</t>
  </si>
  <si>
    <t xml:space="preserve">日経社(朝日に統合) </t>
  </si>
  <si>
    <t>中央(N)</t>
  </si>
  <si>
    <t>多治米</t>
  </si>
  <si>
    <t>福山南</t>
  </si>
  <si>
    <t>福山南</t>
  </si>
  <si>
    <t>新涯</t>
  </si>
  <si>
    <t>曙・多治米(M)</t>
  </si>
  <si>
    <t>福山南(N)</t>
  </si>
  <si>
    <t>曙</t>
  </si>
  <si>
    <t>福山北</t>
  </si>
  <si>
    <t>福山北(MN)</t>
  </si>
  <si>
    <t>福山西</t>
  </si>
  <si>
    <t>福山東</t>
  </si>
  <si>
    <t>福山城東</t>
  </si>
  <si>
    <t>毎伸舎</t>
  </si>
  <si>
    <t>福山東(N)</t>
  </si>
  <si>
    <t>東福山</t>
  </si>
  <si>
    <r>
      <t>蔵王</t>
    </r>
    <r>
      <rPr>
        <sz val="8"/>
        <color indexed="8"/>
        <rFont val="Agency FB"/>
        <family val="2"/>
      </rPr>
      <t>(MS)</t>
    </r>
  </si>
  <si>
    <t>春日(N)</t>
  </si>
  <si>
    <t>春日</t>
  </si>
  <si>
    <t xml:space="preserve">春日(朝日に統合) </t>
  </si>
  <si>
    <r>
      <t>伊勢丘</t>
    </r>
    <r>
      <rPr>
        <sz val="8"/>
        <color indexed="8"/>
        <rFont val="Agency FB"/>
        <family val="2"/>
      </rPr>
      <t>(MSN)</t>
    </r>
  </si>
  <si>
    <t>大門</t>
  </si>
  <si>
    <t xml:space="preserve">伊勢丘(中国に統合) </t>
  </si>
  <si>
    <r>
      <t>福山東</t>
    </r>
    <r>
      <rPr>
        <sz val="8"/>
        <color indexed="8"/>
        <rFont val="Agency FB"/>
        <family val="2"/>
      </rPr>
      <t>(MS)</t>
    </r>
  </si>
  <si>
    <t>深津(MN)</t>
  </si>
  <si>
    <t>手城</t>
  </si>
  <si>
    <t>（手城地区は福山東へ統合）</t>
  </si>
  <si>
    <t>大門駅前（手城・大門へ分割）</t>
  </si>
  <si>
    <r>
      <t>山手</t>
    </r>
    <r>
      <rPr>
        <sz val="8"/>
        <color indexed="8"/>
        <rFont val="Agency FB"/>
        <family val="2"/>
      </rPr>
      <t>(MSN)</t>
    </r>
  </si>
  <si>
    <t>山手</t>
  </si>
  <si>
    <t>山手</t>
  </si>
  <si>
    <t xml:space="preserve">山手(中国に統合) </t>
  </si>
  <si>
    <r>
      <t>瀬戸</t>
    </r>
    <r>
      <rPr>
        <sz val="8"/>
        <color indexed="8"/>
        <rFont val="Agency FB"/>
        <family val="2"/>
      </rPr>
      <t>(MSN)</t>
    </r>
  </si>
  <si>
    <t>瀬戸</t>
  </si>
  <si>
    <t>瀬戸</t>
  </si>
  <si>
    <t xml:space="preserve">瀬戸(中国に統合) </t>
  </si>
  <si>
    <r>
      <t>水呑</t>
    </r>
    <r>
      <rPr>
        <sz val="8"/>
        <color indexed="8"/>
        <rFont val="Agency FB"/>
        <family val="2"/>
      </rPr>
      <t>(MSN)</t>
    </r>
  </si>
  <si>
    <t>水呑</t>
  </si>
  <si>
    <t>水呑</t>
  </si>
  <si>
    <t xml:space="preserve">水呑(中国に統合) </t>
  </si>
  <si>
    <r>
      <t>福山田尻・鞆</t>
    </r>
    <r>
      <rPr>
        <sz val="8"/>
        <color indexed="8"/>
        <rFont val="Agency FB"/>
        <family val="2"/>
      </rPr>
      <t xml:space="preserve">(AMSUN)     </t>
    </r>
    <r>
      <rPr>
        <sz val="8"/>
        <color indexed="8"/>
        <rFont val="ＭＳ Ｐゴシック"/>
        <family val="3"/>
      </rPr>
      <t>　</t>
    </r>
  </si>
  <si>
    <t>（田尻町は中国へ移管）</t>
  </si>
  <si>
    <t>鞆</t>
  </si>
  <si>
    <t xml:space="preserve">福山田尻・鞆(中国に統合) </t>
  </si>
  <si>
    <r>
      <t>松永</t>
    </r>
    <r>
      <rPr>
        <sz val="8"/>
        <color indexed="8"/>
        <rFont val="Agency FB"/>
        <family val="2"/>
      </rPr>
      <t>(S)</t>
    </r>
  </si>
  <si>
    <t>松永(N)</t>
  </si>
  <si>
    <t>松永北</t>
  </si>
  <si>
    <t>松永</t>
  </si>
  <si>
    <r>
      <t>松永南</t>
    </r>
    <r>
      <rPr>
        <sz val="8"/>
        <color indexed="8"/>
        <rFont val="Agency FB"/>
        <family val="2"/>
      </rPr>
      <t>(SN)</t>
    </r>
  </si>
  <si>
    <t>松永南</t>
  </si>
  <si>
    <t>松永南</t>
  </si>
  <si>
    <t xml:space="preserve">松永(朝日に統合) </t>
  </si>
  <si>
    <r>
      <t>福山千年・沼隈</t>
    </r>
    <r>
      <rPr>
        <sz val="8"/>
        <color indexed="8"/>
        <rFont val="Agency FB"/>
        <family val="2"/>
      </rPr>
      <t>(AMSN)</t>
    </r>
  </si>
  <si>
    <t>沼隈（U）</t>
  </si>
  <si>
    <t xml:space="preserve">松永南(中国に統合) </t>
  </si>
  <si>
    <r>
      <t>田島・横島</t>
    </r>
    <r>
      <rPr>
        <sz val="8.5"/>
        <color indexed="8"/>
        <rFont val="Agency FB"/>
        <family val="2"/>
      </rPr>
      <t>(AMSN)</t>
    </r>
    <r>
      <rPr>
        <sz val="8.5"/>
        <color indexed="8"/>
        <rFont val="ＭＳ Ｐゴシック"/>
        <family val="3"/>
      </rPr>
      <t>【◎】</t>
    </r>
  </si>
  <si>
    <r>
      <t>田島・横島</t>
    </r>
    <r>
      <rPr>
        <sz val="8"/>
        <color indexed="8"/>
        <rFont val="ＭＳ Ｐゴシック"/>
        <family val="3"/>
      </rPr>
      <t>【◎】</t>
    </r>
  </si>
  <si>
    <t xml:space="preserve">福山千年・沼隈(中国に統合) </t>
  </si>
  <si>
    <r>
      <t>幸千</t>
    </r>
    <r>
      <rPr>
        <sz val="8"/>
        <color indexed="8"/>
        <rFont val="Agency FB"/>
        <family val="2"/>
      </rPr>
      <t>(MSN)</t>
    </r>
  </si>
  <si>
    <r>
      <rPr>
        <sz val="10"/>
        <color indexed="8"/>
        <rFont val="ＭＳ Ｐゴシック"/>
        <family val="3"/>
      </rPr>
      <t>幸千</t>
    </r>
    <r>
      <rPr>
        <sz val="8"/>
        <color indexed="8"/>
        <rFont val="ＭＳ Ｐゴシック"/>
        <family val="3"/>
      </rPr>
      <t>（福山北、神辺へ分割統合）</t>
    </r>
  </si>
  <si>
    <t>幸千</t>
  </si>
  <si>
    <t xml:space="preserve">幸千(中国に統合) </t>
  </si>
  <si>
    <t>竹田</t>
  </si>
  <si>
    <t>神辺南（神辺町が朝日　神辺へ統合）</t>
  </si>
  <si>
    <t xml:space="preserve">神辺(中国に統合) </t>
  </si>
  <si>
    <r>
      <t>神辺</t>
    </r>
    <r>
      <rPr>
        <sz val="8"/>
        <color indexed="8"/>
        <rFont val="Agency FB"/>
        <family val="2"/>
      </rPr>
      <t>(SN)</t>
    </r>
  </si>
  <si>
    <t>神辺(M)</t>
  </si>
  <si>
    <t>神辺南</t>
  </si>
  <si>
    <t>※千田、横尾、御幸町は中国　幸千へ統合</t>
  </si>
  <si>
    <r>
      <t>神辺北</t>
    </r>
    <r>
      <rPr>
        <sz val="8"/>
        <color indexed="8"/>
        <rFont val="Agency FB"/>
        <family val="2"/>
      </rPr>
      <t>(SN)</t>
    </r>
  </si>
  <si>
    <t>神辺北</t>
  </si>
  <si>
    <t xml:space="preserve">神辺北(中国に統合) </t>
  </si>
  <si>
    <t>山野(合)</t>
  </si>
  <si>
    <t xml:space="preserve">駅家(中国に統合) </t>
  </si>
  <si>
    <r>
      <t>駅家</t>
    </r>
    <r>
      <rPr>
        <sz val="8"/>
        <color indexed="8"/>
        <rFont val="Agency FB"/>
        <family val="2"/>
      </rPr>
      <t>(SN)</t>
    </r>
  </si>
  <si>
    <t>駅家(MN)</t>
  </si>
  <si>
    <t>駅家</t>
  </si>
  <si>
    <t xml:space="preserve">駅家(朝日に統合) </t>
  </si>
  <si>
    <r>
      <t>戸手･駅家西</t>
    </r>
    <r>
      <rPr>
        <sz val="8"/>
        <color indexed="8"/>
        <rFont val="Agency FB"/>
        <family val="2"/>
      </rPr>
      <t>(MS)</t>
    </r>
  </si>
  <si>
    <t>戸手(MN)</t>
  </si>
  <si>
    <t>芦田(朝日に統合)</t>
  </si>
  <si>
    <t xml:space="preserve">新市(中国に統合) </t>
  </si>
  <si>
    <r>
      <t>新市</t>
    </r>
    <r>
      <rPr>
        <sz val="8"/>
        <color indexed="8"/>
        <rFont val="Agency FB"/>
        <family val="2"/>
      </rPr>
      <t>(MSN)</t>
    </r>
  </si>
  <si>
    <t>新市(ＭN)</t>
  </si>
  <si>
    <t>新市</t>
  </si>
  <si>
    <t xml:space="preserve">新市(朝日に統合) </t>
  </si>
  <si>
    <r>
      <t>府中</t>
    </r>
    <r>
      <rPr>
        <sz val="8"/>
        <color indexed="8"/>
        <rFont val="Agency FB"/>
        <family val="2"/>
      </rPr>
      <t>(</t>
    </r>
    <r>
      <rPr>
        <sz val="8"/>
        <color indexed="8"/>
        <rFont val="ＭＳ Ｐゴシック"/>
        <family val="3"/>
      </rPr>
      <t>ＡＭ</t>
    </r>
    <r>
      <rPr>
        <sz val="8"/>
        <color indexed="8"/>
        <rFont val="Agency FB"/>
        <family val="2"/>
      </rPr>
      <t>SN)</t>
    </r>
  </si>
  <si>
    <t>府中　中国・府中へ統合</t>
  </si>
  <si>
    <t xml:space="preserve">府中(中国に統合) </t>
  </si>
  <si>
    <t>府中北(合)</t>
  </si>
  <si>
    <t>中須町・栗栖町の一部は朝日　新市へ統合</t>
  </si>
  <si>
    <r>
      <t>上下</t>
    </r>
    <r>
      <rPr>
        <sz val="8"/>
        <color indexed="8"/>
        <rFont val="Agency FB"/>
        <family val="2"/>
      </rPr>
      <t>(AMSN)</t>
    </r>
    <r>
      <rPr>
        <sz val="8"/>
        <color indexed="8"/>
        <rFont val="ＭＳ Ｐゴシック"/>
        <family val="3"/>
      </rPr>
      <t>【◎】</t>
    </r>
  </si>
  <si>
    <r>
      <t>上下</t>
    </r>
    <r>
      <rPr>
        <sz val="8"/>
        <color indexed="8"/>
        <rFont val="ＭＳ Ｐゴシック"/>
        <family val="3"/>
      </rPr>
      <t>【◎】</t>
    </r>
  </si>
  <si>
    <r>
      <t>甲奴</t>
    </r>
    <r>
      <rPr>
        <sz val="8"/>
        <color indexed="8"/>
        <rFont val="ＭＳ Ｐゴシック"/>
        <family val="3"/>
      </rPr>
      <t>【◎】</t>
    </r>
  </si>
  <si>
    <t>◆中国新聞上下販売所は三次市甲奴町を含みます</t>
  </si>
  <si>
    <t>広告主名</t>
  </si>
  <si>
    <t>印刷所</t>
  </si>
  <si>
    <r>
      <t>福山市・府中市２</t>
    </r>
    <r>
      <rPr>
        <sz val="8"/>
        <color indexed="8"/>
        <rFont val="Agency FB"/>
        <family val="2"/>
      </rPr>
      <t>(3000)</t>
    </r>
  </si>
  <si>
    <t>　</t>
  </si>
  <si>
    <t>　</t>
  </si>
  <si>
    <t>販売店</t>
  </si>
  <si>
    <t>販売店</t>
  </si>
  <si>
    <t>福山販売</t>
  </si>
  <si>
    <t>引野</t>
  </si>
  <si>
    <t>山手(福山西へ統合)</t>
  </si>
  <si>
    <t>瀬戸(福山西・松永へ統合)</t>
  </si>
  <si>
    <t>鞆(朝) 中国に統合</t>
  </si>
  <si>
    <t>松永(毎)</t>
  </si>
  <si>
    <t>松永南(毎)</t>
  </si>
  <si>
    <t>神辺東</t>
  </si>
  <si>
    <t>神辺</t>
  </si>
  <si>
    <t>駅家(読)</t>
  </si>
  <si>
    <t>府中(読)</t>
  </si>
  <si>
    <r>
      <t>上下</t>
    </r>
    <r>
      <rPr>
        <sz val="8"/>
        <color indexed="8"/>
        <rFont val="ＭＳ Ｐゴシック"/>
        <family val="3"/>
      </rPr>
      <t>【◎】</t>
    </r>
  </si>
  <si>
    <t>山陽計</t>
  </si>
  <si>
    <t>◆山陽新聞上下販売所は三次市甲奴町を含みます</t>
  </si>
  <si>
    <t>#3</t>
  </si>
  <si>
    <t>搬入先別枚数一覧表</t>
  </si>
  <si>
    <t>広告主</t>
  </si>
  <si>
    <t>総枚数</t>
  </si>
  <si>
    <t>枚数</t>
  </si>
  <si>
    <t>送り先</t>
  </si>
  <si>
    <t>住所</t>
  </si>
  <si>
    <t>電話番号/FAX</t>
  </si>
  <si>
    <t>納品日</t>
  </si>
  <si>
    <t>中国新聞サービスセンター 折込ステーション</t>
  </si>
  <si>
    <t>広島市西区商工センター7-6-30</t>
  </si>
  <si>
    <t>082-244-1771
/082-244-1784</t>
  </si>
  <si>
    <t>中国新聞サービスセンター 三次営業所</t>
  </si>
  <si>
    <t>三次市三次町1506番</t>
  </si>
  <si>
    <t>0824-63-9655
/0824-63-1805</t>
  </si>
  <si>
    <t>中国新聞サービスセンター 福山営業所</t>
  </si>
  <si>
    <t>福山市駅家町法成寺1613-7</t>
  </si>
  <si>
    <t>084-970-2770
/084-970-2765</t>
  </si>
  <si>
    <t>中国新聞サービスセンター 岩国営業所</t>
  </si>
  <si>
    <t>岩国市麻里布町6-4-17</t>
  </si>
  <si>
    <t>0827-21-6564
/0827-21-6565</t>
  </si>
  <si>
    <t>中国新聞サービスセンター 呉営業所</t>
  </si>
  <si>
    <t>呉市広大新開1-3-11</t>
  </si>
  <si>
    <t>0823-75-0133
/0823-75-0134</t>
  </si>
  <si>
    <t>中国新聞サービスセンター 東広島営業所</t>
  </si>
  <si>
    <t>東広島市西条岡町5-7</t>
  </si>
  <si>
    <t>082-423-9889
/082-423-9892</t>
  </si>
  <si>
    <t>中国新聞サービスセンター 柳井営業所</t>
  </si>
  <si>
    <t>柳井市南町6-9-10</t>
  </si>
  <si>
    <t>0820-23-0990
/0820-23-7350</t>
  </si>
  <si>
    <t>中国新聞サービスセンター 周南営業所</t>
  </si>
  <si>
    <t>周南市遠石1-13-1</t>
  </si>
  <si>
    <t>0834-21-7605
/0834-21-7355</t>
  </si>
  <si>
    <t>■各営業所へ分納をされる方はご利用ください。配送料が変わる他、臨時部数改訂等の理由により搬入先別枚数が変わる場合がありますので事前にお問合せください</t>
  </si>
  <si>
    <t xml:space="preserve">■邑智郡邑南町の口羽、美郷町の都賀は三次営業所扱い分として計算しています </t>
  </si>
  <si>
    <t>■府中市の上下・甲奴の全紙は三次営業所扱い分として計算しています</t>
  </si>
  <si>
    <t>参考資料 日経新聞 について (統合された日経新聞の内訳)</t>
  </si>
  <si>
    <t>中央南110 吉島210 舟入220 舟入通り170</t>
  </si>
  <si>
    <t>東雲本町160 仁保・東雲200 旭町宇品北260 宇品南170 宇品西220 青崎170 スタジアム通り160 段原100</t>
  </si>
  <si>
    <t>広島市東区・安芸郡</t>
  </si>
  <si>
    <t>若草690 中山・温品210 温品通り90 牛田中央630 戸坂140 府中本町250 府中南300</t>
  </si>
  <si>
    <t>広島市安芸区・安芸郡</t>
  </si>
  <si>
    <t>船越140 瀬野川(読)280 矢野(読)330 坂(朝)150 海田中央290</t>
  </si>
  <si>
    <t>祇園長束170 祇園山本150 祇園春日野60 祇園西240 祇園東280 安東230 安中央270 安南120 沼田190 沼田西280 中筋・古市東300 緑井320 八木100</t>
  </si>
  <si>
    <t>高陽南190 高陽中央200 可部中央120 可部南100 可部西70 可部北70　</t>
  </si>
  <si>
    <t>三篠430 横川中広390 観音330 己斐220 己斐上110 高須290 庚午230 庚午南190 草津400 井口620</t>
  </si>
  <si>
    <t>広島市佐伯区①</t>
  </si>
  <si>
    <t>五日市中央北180 五日市中央320　五日市南220  五日市(読)750  五日市東160</t>
  </si>
  <si>
    <t>広島市佐伯区②</t>
  </si>
  <si>
    <t>美鈴が丘170 五月が丘110 湯来20</t>
  </si>
  <si>
    <t>廿日市東140 廿日市中央210 廿日市北130 廿日市西230 廿日市南20 廿日市東(読)180 廿日市北(読)70 廿日市西(読)230</t>
  </si>
  <si>
    <t>呉市①</t>
  </si>
  <si>
    <r>
      <t>呉東150 呉西180 呉南140 音戸90 阿賀8</t>
    </r>
    <r>
      <rPr>
        <sz val="9"/>
        <color indexed="8"/>
        <rFont val="ＭＳ Ｐゴシック"/>
        <family val="3"/>
      </rPr>
      <t>0 広北90 広南8</t>
    </r>
    <r>
      <rPr>
        <sz val="9"/>
        <color indexed="8"/>
        <rFont val="ＭＳ Ｐゴシック"/>
        <family val="3"/>
      </rPr>
      <t xml:space="preserve">0 </t>
    </r>
    <r>
      <rPr>
        <sz val="9"/>
        <color indexed="8"/>
        <rFont val="ＭＳ Ｐゴシック"/>
        <family val="3"/>
      </rPr>
      <t>広東</t>
    </r>
    <r>
      <rPr>
        <sz val="9"/>
        <color indexed="8"/>
        <rFont val="ＭＳ Ｐゴシック"/>
        <family val="3"/>
      </rPr>
      <t>6</t>
    </r>
    <r>
      <rPr>
        <sz val="9"/>
        <color indexed="8"/>
        <rFont val="ＭＳ Ｐゴシック"/>
        <family val="3"/>
      </rPr>
      <t>0 焼山中央</t>
    </r>
    <r>
      <rPr>
        <sz val="9"/>
        <color indexed="8"/>
        <rFont val="ＭＳ Ｐゴシック"/>
        <family val="3"/>
      </rPr>
      <t>6</t>
    </r>
    <r>
      <rPr>
        <sz val="9"/>
        <color indexed="8"/>
        <rFont val="ＭＳ Ｐゴシック"/>
        <family val="3"/>
      </rPr>
      <t>0 焼山北60</t>
    </r>
  </si>
  <si>
    <t>呉市②</t>
  </si>
  <si>
    <r>
      <t>呉東(朝)100 呉中央(朝)320 阿賀(朝)80 新広(朝)80 広西(朝)60 広東(朝)100</t>
    </r>
    <r>
      <rPr>
        <sz val="9"/>
        <color indexed="8"/>
        <rFont val="ＭＳ Ｐゴシック"/>
        <family val="3"/>
      </rPr>
      <t xml:space="preserve"> 焼山南(朝)70 焼山北(朝)70 </t>
    </r>
  </si>
  <si>
    <t>三次東120 三次西30 三次北30</t>
  </si>
  <si>
    <t>庄原110</t>
  </si>
  <si>
    <r>
      <t>三原中央(朝)</t>
    </r>
    <r>
      <rPr>
        <sz val="9"/>
        <rFont val="ＭＳ Ｐゴシック"/>
        <family val="3"/>
      </rPr>
      <t>50 新三原北50 三原西部200 三原沼田100 三原中央220 三原幸崎10 本郷260</t>
    </r>
  </si>
  <si>
    <r>
      <t>尾道・尾道北(毎)32</t>
    </r>
    <r>
      <rPr>
        <sz val="9"/>
        <rFont val="ＭＳ Ｐゴシック"/>
        <family val="3"/>
      </rPr>
      <t>0 尾道120 尾道北70 尾道西90 尾道東280 尾道南140</t>
    </r>
  </si>
  <si>
    <t>福山市①</t>
  </si>
  <si>
    <r>
      <t xml:space="preserve">伊勢丘70 山手130 </t>
    </r>
    <r>
      <rPr>
        <sz val="9"/>
        <rFont val="ＭＳ Ｐゴシック"/>
        <family val="3"/>
      </rPr>
      <t>瀬戸120 水呑80</t>
    </r>
    <r>
      <rPr>
        <sz val="9"/>
        <rFont val="ＭＳ Ｐゴシック"/>
        <family val="3"/>
      </rPr>
      <t xml:space="preserve"> 福山田尻・鞆70  松永(朝)280 松永南40 福山千年・沼隈120　幸千180 神辺250 神辺北150</t>
    </r>
  </si>
  <si>
    <t>福山駅南(朝)300 中央(朝)500 福山南(朝)380 福山北(朝)420 福山東(朝)490 春日(朝)270 深津(朝)150</t>
  </si>
  <si>
    <t>福山市②</t>
  </si>
  <si>
    <r>
      <t xml:space="preserve">駅家140 </t>
    </r>
    <r>
      <rPr>
        <sz val="9"/>
        <rFont val="ＭＳ Ｐゴシック"/>
        <family val="3"/>
      </rPr>
      <t>駅家(朝)90 新市30 新市(朝)80　戸手(朝)150</t>
    </r>
  </si>
  <si>
    <t>府中260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</si>
</sst>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quot;(&quot;#,##0.000&quot;)&quot;"/>
    <numFmt numFmtId="179" formatCode="#"/>
    <numFmt numFmtId="180" formatCode="yyyy&quot;年&quot;m&quot;月&quot;d&quot;日&quot;\(aaa\)"/>
    <numFmt numFmtId="181" formatCode="#,###&quot;枚&quot;"/>
  </numFmts>
  <fonts count="145">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11"/>
      <name val="ＭＳ Ｐゴシック"/>
      <family val="3"/>
    </font>
    <font>
      <u val="single"/>
      <sz val="9"/>
      <color indexed="12"/>
      <name val="ＭＳ Ｐゴシック"/>
      <family val="3"/>
    </font>
    <font>
      <sz val="9"/>
      <name val="ＭＳ Ｐゴシック"/>
      <family val="3"/>
    </font>
    <font>
      <b/>
      <sz val="9"/>
      <name val="ＭＳ Ｐゴシック"/>
      <family val="3"/>
    </font>
    <font>
      <b/>
      <sz val="9"/>
      <name val="MS P ゴシック"/>
      <family val="3"/>
    </font>
    <font>
      <b/>
      <sz val="14"/>
      <name val="ＭＳ 明朝"/>
      <family val="1"/>
    </font>
    <font>
      <sz val="12"/>
      <name val="ＭＳ Ｐゴシック"/>
      <family val="3"/>
    </font>
    <font>
      <sz val="10"/>
      <name val="ＭＳ 明朝"/>
      <family val="1"/>
    </font>
    <font>
      <sz val="9"/>
      <name val="ＭＳ 明朝"/>
      <family val="1"/>
    </font>
    <font>
      <sz val="10"/>
      <name val="ＭＳ Ｐゴシック"/>
      <family val="3"/>
    </font>
    <font>
      <sz val="10"/>
      <name val="ＭＳ ゴシック"/>
      <family val="3"/>
    </font>
    <font>
      <sz val="10"/>
      <name val="ＭＳ Ｐ明朝"/>
      <family val="1"/>
    </font>
    <font>
      <u val="single"/>
      <sz val="10"/>
      <name val="ＭＳ Ｐ明朝"/>
      <family val="1"/>
    </font>
    <font>
      <b/>
      <sz val="10"/>
      <name val="ＭＳ Ｐ明朝"/>
      <family val="1"/>
    </font>
    <font>
      <b/>
      <i/>
      <sz val="11"/>
      <color indexed="8"/>
      <name val="ＭＳ Ｐゴシック"/>
      <family val="3"/>
    </font>
    <font>
      <b/>
      <sz val="14"/>
      <color indexed="8"/>
      <name val="ＭＳ Ｐゴシック"/>
      <family val="3"/>
    </font>
    <font>
      <sz val="9.5"/>
      <color indexed="10"/>
      <name val="ＭＳ Ｐゴシック"/>
      <family val="3"/>
    </font>
    <font>
      <sz val="10"/>
      <color indexed="8"/>
      <name val="ＭＳ Ｐゴシック"/>
      <family val="3"/>
    </font>
    <font>
      <b/>
      <sz val="11"/>
      <name val="ＭＳ Ｐゴシック"/>
      <family val="3"/>
    </font>
    <font>
      <sz val="8"/>
      <color indexed="8"/>
      <name val="ＭＳ Ｐゴシック"/>
      <family val="3"/>
    </font>
    <font>
      <sz val="11"/>
      <color indexed="12"/>
      <name val="ＭＳ Ｐゴシック"/>
      <family val="3"/>
    </font>
    <font>
      <sz val="9"/>
      <color indexed="55"/>
      <name val="ＭＳ Ｐゴシック"/>
      <family val="3"/>
    </font>
    <font>
      <sz val="12"/>
      <color indexed="8"/>
      <name val="ＭＳ Ｐゴシック"/>
      <family val="3"/>
    </font>
    <font>
      <sz val="10.5"/>
      <color indexed="8"/>
      <name val="ＭＳ Ｐゴシック"/>
      <family val="3"/>
    </font>
    <font>
      <u val="single"/>
      <sz val="10.5"/>
      <color indexed="8"/>
      <name val="ＭＳ Ｐゴシック"/>
      <family val="3"/>
    </font>
    <font>
      <sz val="10.5"/>
      <color indexed="8"/>
      <name val="ＭＳ ゴシック"/>
      <family val="3"/>
    </font>
    <font>
      <sz val="18"/>
      <name val="ＭＳ Ｐゴシック"/>
      <family val="3"/>
    </font>
    <font>
      <sz val="14"/>
      <name val="ＭＳ Ｐゴシック"/>
      <family val="3"/>
    </font>
    <font>
      <sz val="8"/>
      <name val="ＭＳ Ｐゴシック"/>
      <family val="3"/>
    </font>
    <font>
      <sz val="9"/>
      <color indexed="9"/>
      <name val="ＭＳ Ｐゴシック"/>
      <family val="3"/>
    </font>
    <font>
      <sz val="14"/>
      <color indexed="8"/>
      <name val="ＭＳ Ｐゴシック"/>
      <family val="3"/>
    </font>
    <font>
      <sz val="9"/>
      <color indexed="12"/>
      <name val="ＭＳ Ｐゴシック"/>
      <family val="3"/>
    </font>
    <font>
      <sz val="9.5"/>
      <color indexed="8"/>
      <name val="ＭＳ Ｐゴシック"/>
      <family val="3"/>
    </font>
    <font>
      <sz val="16"/>
      <color indexed="8"/>
      <name val="ＭＳ Ｐゴシック"/>
      <family val="3"/>
    </font>
    <font>
      <sz val="17"/>
      <color indexed="8"/>
      <name val="ＭＳ Ｐゴシック"/>
      <family val="3"/>
    </font>
    <font>
      <b/>
      <sz val="12"/>
      <color indexed="8"/>
      <name val="ＭＳ Ｐゴシック"/>
      <family val="3"/>
    </font>
    <font>
      <sz val="8.5"/>
      <color indexed="8"/>
      <name val="ＭＳ Ｐゴシック"/>
      <family val="3"/>
    </font>
    <font>
      <sz val="8"/>
      <color indexed="8"/>
      <name val="Agency FB"/>
      <family val="2"/>
    </font>
    <font>
      <sz val="9.5"/>
      <name val="ＭＳ Ｐゴシック"/>
      <family val="3"/>
    </font>
    <font>
      <sz val="9.5"/>
      <color indexed="8"/>
      <name val="Agency FB"/>
      <family val="2"/>
    </font>
    <font>
      <sz val="7"/>
      <color indexed="8"/>
      <name val="ＭＳ Ｐゴシック"/>
      <family val="3"/>
    </font>
    <font>
      <sz val="9"/>
      <name val="Agency FB"/>
      <family val="2"/>
    </font>
    <font>
      <sz val="7.5"/>
      <color indexed="8"/>
      <name val="ＭＳ Ｐゴシック"/>
      <family val="3"/>
    </font>
    <font>
      <sz val="7.5"/>
      <color indexed="8"/>
      <name val="Agency FB"/>
      <family val="2"/>
    </font>
    <font>
      <u val="single"/>
      <sz val="9"/>
      <color indexed="8"/>
      <name val="ＭＳ Ｐゴシック"/>
      <family val="3"/>
    </font>
    <font>
      <sz val="8.5"/>
      <color indexed="8"/>
      <name val="Agency FB"/>
      <family val="2"/>
    </font>
    <font>
      <sz val="4.5"/>
      <color indexed="8"/>
      <name val="ＭＳ Ｐゴシック"/>
      <family val="3"/>
    </font>
    <font>
      <sz val="6.5"/>
      <color indexed="8"/>
      <name val="ＭＳ Ｐゴシック"/>
      <family val="3"/>
    </font>
    <font>
      <sz val="6.5"/>
      <color indexed="8"/>
      <name val="Agency FB"/>
      <family val="2"/>
    </font>
    <font>
      <sz val="6"/>
      <color indexed="8"/>
      <name val="ＭＳ Ｐゴシック"/>
      <family val="3"/>
    </font>
    <font>
      <sz val="8"/>
      <color indexed="8"/>
      <name val="Calibri"/>
      <family val="2"/>
    </font>
    <font>
      <sz val="16"/>
      <name val="ＭＳ Ｐゴシック"/>
      <family val="3"/>
    </font>
    <font>
      <sz val="17"/>
      <name val="ＭＳ Ｐゴシック"/>
      <family val="3"/>
    </font>
    <font>
      <sz val="8"/>
      <name val="Agency FB"/>
      <family val="2"/>
    </font>
    <font>
      <b/>
      <u val="single"/>
      <sz val="9"/>
      <color indexed="8"/>
      <name val="ＭＳ Ｐゴシック"/>
      <family val="3"/>
    </font>
    <font>
      <b/>
      <u val="single"/>
      <sz val="11"/>
      <color indexed="8"/>
      <name val="ＭＳ Ｐゴシック"/>
      <family val="3"/>
    </font>
    <font>
      <sz val="9.5"/>
      <color indexed="30"/>
      <name val="ＭＳ Ｐゴシック"/>
      <family val="3"/>
    </font>
    <font>
      <sz val="9.5"/>
      <color indexed="40"/>
      <name val="ＭＳ Ｐゴシック"/>
      <family val="3"/>
    </font>
    <font>
      <sz val="11"/>
      <color indexed="30"/>
      <name val="ＭＳ Ｐゴシック"/>
      <family val="3"/>
    </font>
    <font>
      <sz val="8.5"/>
      <name val="ＭＳ Ｐゴシック"/>
      <family val="3"/>
    </font>
    <font>
      <b/>
      <sz val="6"/>
      <color indexed="8"/>
      <name val="ＭＳ Ｐゴシック"/>
      <family val="3"/>
    </font>
    <font>
      <sz val="11"/>
      <color indexed="22"/>
      <name val="ＭＳ Ｐゴシック"/>
      <family val="3"/>
    </font>
    <font>
      <b/>
      <sz val="16"/>
      <color indexed="8"/>
      <name val="ＭＳ Ｐゴシック"/>
      <family val="3"/>
    </font>
    <font>
      <b/>
      <sz val="12"/>
      <name val="ＭＳ 明朝"/>
      <family val="1"/>
    </font>
    <font>
      <sz val="12"/>
      <color indexed="55"/>
      <name val="ＭＳ Ｐゴシック"/>
      <family val="3"/>
    </font>
    <font>
      <sz val="12"/>
      <color indexed="9"/>
      <name val="ＭＳ Ｐゴシック"/>
      <family val="3"/>
    </font>
    <font>
      <sz val="9"/>
      <color indexed="8"/>
      <name val="Calibri"/>
      <family val="2"/>
    </font>
    <font>
      <u val="single"/>
      <sz val="9"/>
      <color indexed="9"/>
      <name val="ＭＳ Ｐ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5"/>
      <color rgb="FFFF0000"/>
      <name val="Calibri"/>
      <family val="3"/>
    </font>
    <font>
      <sz val="10"/>
      <color theme="1"/>
      <name val="Calibri"/>
      <family val="3"/>
    </font>
    <font>
      <sz val="8"/>
      <color theme="1"/>
      <name val="Calibri"/>
      <family val="3"/>
    </font>
    <font>
      <sz val="12"/>
      <color theme="1"/>
      <name val="Calibri"/>
      <family val="3"/>
    </font>
    <font>
      <sz val="10.5"/>
      <color theme="1"/>
      <name val="Calibri"/>
      <family val="3"/>
    </font>
    <font>
      <sz val="11"/>
      <color theme="0"/>
      <name val="ＭＳ Ｐゴシック"/>
      <family val="3"/>
    </font>
    <font>
      <sz val="9"/>
      <color theme="0"/>
      <name val="ＭＳ Ｐゴシック"/>
      <family val="3"/>
    </font>
    <font>
      <sz val="9"/>
      <color theme="1"/>
      <name val="ＭＳ Ｐゴシック"/>
      <family val="3"/>
    </font>
    <font>
      <sz val="9.5"/>
      <color theme="1"/>
      <name val="ＭＳ Ｐゴシック"/>
      <family val="3"/>
    </font>
    <font>
      <sz val="16"/>
      <color theme="1"/>
      <name val="ＭＳ Ｐゴシック"/>
      <family val="3"/>
    </font>
    <font>
      <sz val="17"/>
      <color theme="1"/>
      <name val="ＭＳ Ｐゴシック"/>
      <family val="3"/>
    </font>
    <font>
      <b/>
      <sz val="11"/>
      <color theme="1"/>
      <name val="ＭＳ Ｐゴシック"/>
      <family val="3"/>
    </font>
    <font>
      <b/>
      <sz val="12"/>
      <color theme="1"/>
      <name val="ＭＳ Ｐゴシック"/>
      <family val="3"/>
    </font>
    <font>
      <sz val="8"/>
      <color theme="1"/>
      <name val="ＭＳ Ｐゴシック"/>
      <family val="3"/>
    </font>
    <font>
      <sz val="9"/>
      <color theme="1"/>
      <name val="Calibri"/>
      <family val="3"/>
    </font>
    <font>
      <sz val="7"/>
      <color theme="1"/>
      <name val="ＭＳ Ｐゴシック"/>
      <family val="3"/>
    </font>
    <font>
      <sz val="11"/>
      <color theme="1"/>
      <name val="ＭＳ Ｐゴシック"/>
      <family val="3"/>
    </font>
    <font>
      <sz val="7.5"/>
      <color theme="1"/>
      <name val="ＭＳ Ｐゴシック"/>
      <family val="3"/>
    </font>
    <font>
      <u val="single"/>
      <sz val="9"/>
      <color theme="1"/>
      <name val="ＭＳ Ｐゴシック"/>
      <family val="3"/>
    </font>
    <font>
      <sz val="4.5"/>
      <color theme="1"/>
      <name val="ＭＳ Ｐゴシック"/>
      <family val="3"/>
    </font>
    <font>
      <sz val="8.5"/>
      <color theme="1"/>
      <name val="ＭＳ Ｐゴシック"/>
      <family val="3"/>
    </font>
    <font>
      <sz val="6.5"/>
      <color theme="1"/>
      <name val="ＭＳ Ｐゴシック"/>
      <family val="3"/>
    </font>
    <font>
      <sz val="6"/>
      <color theme="1"/>
      <name val="ＭＳ Ｐゴシック"/>
      <family val="3"/>
    </font>
    <font>
      <sz val="11"/>
      <name val="Calibri"/>
      <family val="3"/>
    </font>
    <font>
      <b/>
      <sz val="11"/>
      <name val="Calibri"/>
      <family val="3"/>
    </font>
    <font>
      <b/>
      <u val="single"/>
      <sz val="9"/>
      <color theme="1"/>
      <name val="ＭＳ Ｐゴシック"/>
      <family val="3"/>
    </font>
    <font>
      <b/>
      <u val="single"/>
      <sz val="11"/>
      <color theme="1"/>
      <name val="ＭＳ Ｐゴシック"/>
      <family val="3"/>
    </font>
    <font>
      <b/>
      <u val="single"/>
      <sz val="11"/>
      <color theme="1"/>
      <name val="Calibri"/>
      <family val="3"/>
    </font>
    <font>
      <sz val="9.5"/>
      <color rgb="FF0070C0"/>
      <name val="ＭＳ Ｐゴシック"/>
      <family val="3"/>
    </font>
    <font>
      <sz val="9.5"/>
      <color rgb="FF00B0F0"/>
      <name val="ＭＳ Ｐゴシック"/>
      <family val="3"/>
    </font>
    <font>
      <sz val="11"/>
      <color rgb="FF0070C0"/>
      <name val="Calibri"/>
      <family val="3"/>
    </font>
    <font>
      <b/>
      <sz val="6"/>
      <color theme="1"/>
      <name val="ＭＳ Ｐゴシック"/>
      <family val="3"/>
    </font>
    <font>
      <sz val="10"/>
      <color theme="1"/>
      <name val="ＭＳ Ｐゴシック"/>
      <family val="3"/>
    </font>
    <font>
      <sz val="11"/>
      <color theme="0" tint="-0.1499900072813034"/>
      <name val="Calibri"/>
      <family val="3"/>
    </font>
    <font>
      <sz val="12"/>
      <color theme="0" tint="-0.24993999302387238"/>
      <name val="ＭＳ Ｐゴシック"/>
      <family val="3"/>
    </font>
    <font>
      <sz val="11"/>
      <color theme="0" tint="-0.149959996342659"/>
      <name val="Calibri"/>
      <family val="3"/>
    </font>
    <font>
      <sz val="12"/>
      <color theme="0"/>
      <name val="ＭＳ Ｐゴシック"/>
      <family val="3"/>
    </font>
    <font>
      <sz val="9"/>
      <name val="Calibri"/>
      <family val="3"/>
    </font>
    <font>
      <u val="single"/>
      <sz val="9"/>
      <color theme="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indexed="65"/>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rgb="FFFFFF0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hair"/>
    </border>
    <border>
      <left style="thin"/>
      <right/>
      <top style="thin"/>
      <bottom style="hair"/>
    </border>
    <border>
      <left/>
      <right style="thin"/>
      <top style="thin"/>
      <bottom style="hair"/>
    </border>
    <border>
      <left style="thin"/>
      <right/>
      <top style="thin"/>
      <bottom/>
    </border>
    <border>
      <left/>
      <right style="thin"/>
      <top style="thin"/>
      <bottom/>
    </border>
    <border>
      <left style="thin"/>
      <right style="thin"/>
      <top style="hair"/>
      <bottom/>
    </border>
    <border>
      <left style="thin"/>
      <right/>
      <top style="hair"/>
      <bottom/>
    </border>
    <border>
      <left/>
      <right style="thin"/>
      <top style="hair"/>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style="thin"/>
      <right/>
      <top/>
      <bottom style="thin"/>
    </border>
    <border>
      <left/>
      <right style="thin"/>
      <top/>
      <bottom style="thin"/>
    </border>
    <border>
      <left style="thin"/>
      <right style="thin"/>
      <top style="thin"/>
      <bottom/>
    </border>
    <border>
      <left/>
      <right/>
      <top style="thin"/>
      <bottom/>
    </border>
    <border>
      <left style="thin"/>
      <right style="thin"/>
      <top style="hair"/>
      <bottom style="hair"/>
    </border>
    <border>
      <left/>
      <right/>
      <top style="hair"/>
      <bottom/>
    </border>
    <border>
      <left style="thin"/>
      <right/>
      <top/>
      <bottom style="hair"/>
    </border>
    <border>
      <left/>
      <right style="thin"/>
      <top/>
      <bottom style="hair"/>
    </border>
    <border>
      <left style="thin"/>
      <right style="thin"/>
      <top>
        <color indexed="63"/>
      </top>
      <bottom>
        <color indexed="63"/>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right style="thin">
        <color indexed="9"/>
      </right>
      <top>
        <color indexed="63"/>
      </top>
      <bottom style="thin">
        <color indexed="9"/>
      </bottom>
    </border>
    <border>
      <left style="thin"/>
      <right style="thin">
        <color indexed="9"/>
      </right>
      <top style="thin">
        <color indexed="9"/>
      </top>
      <bottom>
        <color indexed="63"/>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thin"/>
      <right style="thin"/>
      <top/>
      <bottom style="hair"/>
    </border>
    <border>
      <left style="hair"/>
      <right style="hair"/>
      <top/>
      <bottom style="hair"/>
    </border>
    <border>
      <left style="thin"/>
      <right style="hair"/>
      <top style="hair"/>
      <bottom style="hair"/>
    </border>
    <border>
      <left style="hair"/>
      <right style="thin"/>
      <top style="hair"/>
      <bottom style="hair"/>
    </border>
    <border>
      <left/>
      <right style="hair"/>
      <top style="hair"/>
      <bottom style="hair"/>
    </border>
    <border>
      <left style="hair"/>
      <right style="hair"/>
      <top style="hair"/>
      <bottom style="hair"/>
    </border>
    <border>
      <left style="thin"/>
      <right style="hair"/>
      <top style="hair"/>
      <bottom style="thin"/>
    </border>
    <border>
      <left style="hair"/>
      <right style="thin"/>
      <top style="hair"/>
      <bottom style="thin"/>
    </border>
    <border>
      <left/>
      <right style="hair"/>
      <top style="hair"/>
      <bottom style="thin"/>
    </border>
    <border>
      <left style="hair"/>
      <right style="hair"/>
      <top style="hair"/>
      <bottom style="thin"/>
    </border>
    <border>
      <left style="thin">
        <color indexed="9"/>
      </left>
      <right>
        <color indexed="63"/>
      </right>
      <top style="thin">
        <color indexed="9"/>
      </top>
      <bottom>
        <color indexed="63"/>
      </bottom>
    </border>
    <border>
      <left style="hair"/>
      <right style="thin"/>
      <top style="thin"/>
      <bottom style="hair"/>
    </border>
    <border>
      <left style="thin"/>
      <right/>
      <top style="hair"/>
      <bottom style="hair"/>
    </border>
    <border>
      <left>
        <color indexed="63"/>
      </left>
      <right/>
      <top style="thin"/>
      <bottom style="hair"/>
    </border>
    <border>
      <left>
        <color indexed="63"/>
      </left>
      <right/>
      <top style="hair"/>
      <bottom style="hair"/>
    </border>
    <border>
      <left style="hair"/>
      <right style="hair"/>
      <top style="thin"/>
      <bottom style="hair"/>
    </border>
    <border>
      <left>
        <color indexed="63"/>
      </left>
      <right style="thin"/>
      <top style="hair"/>
      <bottom style="hair"/>
    </border>
    <border>
      <left style="hair"/>
      <right style="hair"/>
      <top style="hair"/>
      <bottom/>
    </border>
    <border>
      <left style="hair"/>
      <right style="hair"/>
      <top/>
      <bottom style="thin"/>
    </border>
    <border>
      <left style="hair"/>
      <right style="thin"/>
      <top/>
      <bottom style="thin"/>
    </border>
    <border>
      <left style="thin"/>
      <right style="hair"/>
      <top style="thin"/>
      <bottom style="hair"/>
    </border>
    <border>
      <left style="hair"/>
      <right/>
      <top style="thin"/>
      <bottom style="hair"/>
    </border>
    <border>
      <left/>
      <right style="hair"/>
      <top style="thin"/>
      <bottom style="hair"/>
    </border>
    <border>
      <left style="hair"/>
      <right/>
      <top style="hair"/>
      <bottom style="hair"/>
    </border>
    <border>
      <left style="hair"/>
      <right/>
      <top style="hair"/>
      <bottom style="thin"/>
    </border>
    <border>
      <left style="hair"/>
      <right style="thin"/>
      <top style="hair"/>
      <bottom/>
    </border>
    <border>
      <left style="thin"/>
      <right style="hair"/>
      <top style="hair"/>
      <bottom/>
    </border>
    <border>
      <left/>
      <right style="hair"/>
      <top style="hair"/>
      <bottom/>
    </border>
    <border>
      <left style="hair"/>
      <right>
        <color indexed="63"/>
      </right>
      <top style="thin"/>
      <bottom style="thin"/>
    </border>
    <border>
      <left style="thin"/>
      <right style="hair"/>
      <top>
        <color indexed="63"/>
      </top>
      <bottom style="thin"/>
    </border>
    <border>
      <left style="hair"/>
      <right>
        <color indexed="63"/>
      </right>
      <top/>
      <bottom style="thin"/>
    </border>
    <border>
      <left style="hair"/>
      <right/>
      <top/>
      <bottom style="hair"/>
    </border>
    <border>
      <left/>
      <right style="hair"/>
      <top/>
      <bottom style="thin"/>
    </border>
    <border>
      <left>
        <color indexed="63"/>
      </left>
      <right/>
      <top>
        <color indexed="63"/>
      </top>
      <bottom style="hair"/>
    </border>
    <border>
      <left style="hair"/>
      <right/>
      <top style="hair"/>
      <bottom/>
    </border>
    <border>
      <left style="hair"/>
      <right style="thin"/>
      <top/>
      <bottom>
        <color indexed="63"/>
      </bottom>
    </border>
    <border>
      <left style="hair"/>
      <right style="hair"/>
      <top/>
      <bottom>
        <color indexed="63"/>
      </bottom>
    </border>
    <border>
      <left style="thin"/>
      <right style="hair"/>
      <top/>
      <bottom>
        <color indexed="63"/>
      </bottom>
    </border>
    <border>
      <left>
        <color indexed="63"/>
      </left>
      <right style="hair"/>
      <top/>
      <bottom>
        <color indexed="63"/>
      </bottom>
    </border>
    <border>
      <left style="hair"/>
      <right>
        <color indexed="63"/>
      </right>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22" fillId="0" borderId="0">
      <alignment/>
      <protection/>
    </xf>
    <xf numFmtId="0" fontId="20" fillId="0" borderId="0">
      <alignment/>
      <protection/>
    </xf>
    <xf numFmtId="0" fontId="104" fillId="32" borderId="0" applyNumberFormat="0" applyBorder="0" applyAlignment="0" applyProtection="0"/>
  </cellStyleXfs>
  <cellXfs count="964">
    <xf numFmtId="0" fontId="0" fillId="0" borderId="0" xfId="0" applyFont="1" applyAlignment="1">
      <alignment vertical="center"/>
    </xf>
    <xf numFmtId="0" fontId="22" fillId="0" borderId="10" xfId="62" applyFont="1" applyBorder="1">
      <alignment/>
      <protection/>
    </xf>
    <xf numFmtId="0" fontId="22" fillId="0" borderId="0" xfId="62" applyFont="1">
      <alignment/>
      <protection/>
    </xf>
    <xf numFmtId="49" fontId="25" fillId="0" borderId="10" xfId="62" applyNumberFormat="1" applyFont="1" applyBorder="1">
      <alignment/>
      <protection/>
    </xf>
    <xf numFmtId="49" fontId="26" fillId="0" borderId="10" xfId="62" applyNumberFormat="1" applyFont="1" applyBorder="1">
      <alignment/>
      <protection/>
    </xf>
    <xf numFmtId="49" fontId="22" fillId="0" borderId="10" xfId="62" applyNumberFormat="1" applyFont="1" applyBorder="1">
      <alignment/>
      <protection/>
    </xf>
    <xf numFmtId="49" fontId="22" fillId="0" borderId="0" xfId="62" applyNumberFormat="1" applyFont="1">
      <alignment/>
      <protection/>
    </xf>
    <xf numFmtId="49" fontId="25" fillId="0" borderId="10" xfId="62" applyNumberFormat="1" applyFont="1" applyBorder="1" applyAlignment="1">
      <alignment horizontal="center"/>
      <protection/>
    </xf>
    <xf numFmtId="49" fontId="25" fillId="0" borderId="0" xfId="62" applyNumberFormat="1" applyFont="1" applyAlignment="1">
      <alignment horizontal="center"/>
      <protection/>
    </xf>
    <xf numFmtId="49" fontId="25" fillId="0" borderId="10" xfId="62" applyNumberFormat="1" applyFont="1" applyBorder="1" applyAlignment="1">
      <alignment horizontal="centerContinuous"/>
      <protection/>
    </xf>
    <xf numFmtId="49" fontId="27" fillId="0" borderId="10" xfId="62" applyNumberFormat="1" applyFont="1" applyBorder="1">
      <alignment/>
      <protection/>
    </xf>
    <xf numFmtId="49" fontId="28" fillId="0" borderId="10" xfId="62" applyNumberFormat="1" applyFont="1" applyBorder="1">
      <alignment/>
      <protection/>
    </xf>
    <xf numFmtId="49" fontId="28" fillId="0" borderId="0" xfId="62" applyNumberFormat="1" applyFont="1">
      <alignment/>
      <protection/>
    </xf>
    <xf numFmtId="49" fontId="29" fillId="0" borderId="10" xfId="62" applyNumberFormat="1" applyFont="1" applyBorder="1">
      <alignment/>
      <protection/>
    </xf>
    <xf numFmtId="49" fontId="30" fillId="0" borderId="10" xfId="62" applyNumberFormat="1" applyFont="1" applyBorder="1" applyAlignment="1">
      <alignment horizontal="left"/>
      <protection/>
    </xf>
    <xf numFmtId="49" fontId="30" fillId="0" borderId="10" xfId="62" applyNumberFormat="1" applyFont="1" applyBorder="1">
      <alignment/>
      <protection/>
    </xf>
    <xf numFmtId="0" fontId="29" fillId="0" borderId="10" xfId="62" applyFont="1" applyBorder="1">
      <alignment/>
      <protection/>
    </xf>
    <xf numFmtId="49" fontId="27" fillId="0" borderId="0" xfId="62" applyNumberFormat="1" applyFont="1">
      <alignment/>
      <protection/>
    </xf>
    <xf numFmtId="49" fontId="29" fillId="0" borderId="0" xfId="62" applyNumberFormat="1" applyFont="1">
      <alignment/>
      <protection/>
    </xf>
    <xf numFmtId="0" fontId="29" fillId="0" borderId="0" xfId="62" applyFont="1">
      <alignment/>
      <protection/>
    </xf>
    <xf numFmtId="49" fontId="29" fillId="0" borderId="10" xfId="62" applyNumberFormat="1" applyFont="1" applyBorder="1" applyAlignment="1">
      <alignment horizontal="left"/>
      <protection/>
    </xf>
    <xf numFmtId="49" fontId="27" fillId="0" borderId="10" xfId="62" applyNumberFormat="1" applyFont="1" applyBorder="1" applyAlignment="1">
      <alignment horizontal="right"/>
      <protection/>
    </xf>
    <xf numFmtId="49" fontId="31" fillId="0" borderId="10" xfId="62" applyNumberFormat="1" applyFont="1" applyBorder="1">
      <alignment/>
      <protection/>
    </xf>
    <xf numFmtId="49" fontId="27" fillId="0" borderId="10" xfId="62" applyNumberFormat="1" applyFont="1" applyBorder="1" applyAlignment="1">
      <alignment horizontal="right" vertical="top"/>
      <protection/>
    </xf>
    <xf numFmtId="49" fontId="31" fillId="0" borderId="10" xfId="62" applyNumberFormat="1" applyFont="1" applyBorder="1" applyAlignment="1">
      <alignment vertical="top" wrapText="1"/>
      <protection/>
    </xf>
    <xf numFmtId="0" fontId="31" fillId="0" borderId="10" xfId="62" applyFont="1" applyBorder="1">
      <alignment/>
      <protection/>
    </xf>
    <xf numFmtId="0" fontId="29" fillId="0" borderId="10" xfId="62" applyFont="1" applyBorder="1" applyAlignment="1">
      <alignment horizontal="left"/>
      <protection/>
    </xf>
    <xf numFmtId="0" fontId="20" fillId="0" borderId="10" xfId="0" applyFont="1" applyBorder="1" applyAlignment="1">
      <alignment vertical="center"/>
    </xf>
    <xf numFmtId="0" fontId="34" fillId="0" borderId="0" xfId="62" applyFont="1">
      <alignment/>
      <protection/>
    </xf>
    <xf numFmtId="0" fontId="35" fillId="0" borderId="0" xfId="0" applyFont="1" applyAlignment="1">
      <alignment vertical="center"/>
    </xf>
    <xf numFmtId="0" fontId="105" fillId="0" borderId="0" xfId="0" applyFont="1" applyAlignment="1">
      <alignment/>
    </xf>
    <xf numFmtId="0" fontId="21" fillId="0" borderId="0" xfId="43" applyAlignment="1" applyProtection="1">
      <alignment/>
      <protection/>
    </xf>
    <xf numFmtId="0" fontId="21" fillId="0" borderId="0" xfId="43" applyAlignment="1" applyProtection="1">
      <alignment horizontal="left"/>
      <protection/>
    </xf>
    <xf numFmtId="0" fontId="16" fillId="0" borderId="0" xfId="0" applyFont="1" applyAlignment="1">
      <alignment vertical="center"/>
    </xf>
    <xf numFmtId="0" fontId="106" fillId="0" borderId="0" xfId="0" applyFont="1" applyAlignment="1">
      <alignment vertical="center"/>
    </xf>
    <xf numFmtId="0" fontId="22" fillId="0" borderId="11" xfId="0" applyFont="1" applyBorder="1"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horizontal="centerContinuous" vertical="center"/>
    </xf>
    <xf numFmtId="0" fontId="0" fillId="0" borderId="14" xfId="0" applyBorder="1" applyAlignment="1">
      <alignment horizontal="centerContinuous" vertical="center"/>
    </xf>
    <xf numFmtId="0" fontId="106" fillId="0" borderId="16" xfId="0" applyFont="1" applyFill="1" applyBorder="1" applyAlignment="1">
      <alignment vertical="center"/>
    </xf>
    <xf numFmtId="177" fontId="20" fillId="0" borderId="17" xfId="0" applyNumberFormat="1" applyFont="1" applyBorder="1" applyAlignment="1">
      <alignment vertical="center"/>
    </xf>
    <xf numFmtId="178" fontId="20" fillId="0" borderId="18" xfId="0" applyNumberFormat="1" applyFont="1" applyBorder="1" applyAlignment="1">
      <alignment vertical="center"/>
    </xf>
    <xf numFmtId="177" fontId="0" fillId="0" borderId="19" xfId="0" applyNumberFormat="1" applyBorder="1" applyAlignment="1">
      <alignment horizontal="right" vertical="center"/>
    </xf>
    <xf numFmtId="178" fontId="0" fillId="0" borderId="20" xfId="0" applyNumberFormat="1" applyBorder="1" applyAlignment="1">
      <alignment horizontal="right" vertical="center"/>
    </xf>
    <xf numFmtId="177" fontId="0" fillId="0" borderId="17" xfId="0" applyNumberFormat="1" applyBorder="1" applyAlignment="1">
      <alignment vertical="center"/>
    </xf>
    <xf numFmtId="178" fontId="0" fillId="0" borderId="18" xfId="0" applyNumberFormat="1" applyBorder="1" applyAlignment="1">
      <alignment vertical="center"/>
    </xf>
    <xf numFmtId="177" fontId="39" fillId="0" borderId="19" xfId="0" applyNumberFormat="1" applyFont="1" applyBorder="1" applyAlignment="1">
      <alignment horizontal="center" vertical="center"/>
    </xf>
    <xf numFmtId="177" fontId="39" fillId="0" borderId="20" xfId="0" applyNumberFormat="1" applyFont="1" applyBorder="1" applyAlignment="1">
      <alignment horizontal="center" vertical="center"/>
    </xf>
    <xf numFmtId="0" fontId="107" fillId="0" borderId="21" xfId="0" applyFont="1" applyFill="1" applyBorder="1" applyAlignment="1">
      <alignment horizontal="center" vertical="center" wrapText="1"/>
    </xf>
    <xf numFmtId="177" fontId="20" fillId="0" borderId="22" xfId="0" applyNumberFormat="1" applyFont="1" applyBorder="1" applyAlignment="1">
      <alignment horizontal="right" vertical="center"/>
    </xf>
    <xf numFmtId="178" fontId="20" fillId="0" borderId="23" xfId="0" applyNumberFormat="1" applyFont="1" applyBorder="1" applyAlignment="1">
      <alignment horizontal="right" vertical="center"/>
    </xf>
    <xf numFmtId="177" fontId="0" fillId="0" borderId="24" xfId="0" applyNumberFormat="1" applyBorder="1" applyAlignment="1">
      <alignment horizontal="right" vertical="center"/>
    </xf>
    <xf numFmtId="178" fontId="0" fillId="0" borderId="25" xfId="0" applyNumberFormat="1" applyBorder="1" applyAlignment="1">
      <alignment horizontal="right" vertical="center"/>
    </xf>
    <xf numFmtId="177" fontId="0" fillId="0" borderId="22" xfId="0" applyNumberFormat="1" applyBorder="1" applyAlignment="1">
      <alignment horizontal="right" vertical="center"/>
    </xf>
    <xf numFmtId="178" fontId="0" fillId="0" borderId="23" xfId="0" applyNumberFormat="1" applyBorder="1" applyAlignment="1">
      <alignment horizontal="right" vertical="center"/>
    </xf>
    <xf numFmtId="177" fontId="39" fillId="0" borderId="24" xfId="0" applyNumberFormat="1" applyFont="1" applyBorder="1" applyAlignment="1">
      <alignment horizontal="center" vertical="center"/>
    </xf>
    <xf numFmtId="177" fontId="39" fillId="0" borderId="25" xfId="0" applyNumberFormat="1" applyFont="1" applyBorder="1" applyAlignment="1">
      <alignment horizontal="center" vertical="center"/>
    </xf>
    <xf numFmtId="0" fontId="107" fillId="0" borderId="26" xfId="0" applyFont="1" applyFill="1" applyBorder="1" applyAlignment="1">
      <alignment horizontal="center" vertical="center"/>
    </xf>
    <xf numFmtId="177" fontId="20" fillId="0" borderId="27" xfId="0" applyNumberFormat="1" applyFont="1" applyBorder="1" applyAlignment="1">
      <alignment horizontal="right" vertical="center"/>
    </xf>
    <xf numFmtId="178" fontId="20" fillId="0" borderId="28" xfId="0" applyNumberFormat="1" applyFont="1" applyBorder="1" applyAlignment="1">
      <alignment horizontal="right" vertical="center"/>
    </xf>
    <xf numFmtId="177" fontId="0" fillId="0" borderId="27" xfId="0" applyNumberFormat="1" applyBorder="1" applyAlignment="1">
      <alignment horizontal="right" vertical="center"/>
    </xf>
    <xf numFmtId="178" fontId="0" fillId="0" borderId="28" xfId="0" applyNumberFormat="1" applyBorder="1" applyAlignment="1">
      <alignment horizontal="right" vertical="center"/>
    </xf>
    <xf numFmtId="177" fontId="39" fillId="0" borderId="27" xfId="0" applyNumberFormat="1" applyFont="1" applyBorder="1" applyAlignment="1">
      <alignment horizontal="center" vertical="center"/>
    </xf>
    <xf numFmtId="177" fontId="39" fillId="0" borderId="28" xfId="0" applyNumberFormat="1" applyFont="1" applyBorder="1" applyAlignment="1">
      <alignment horizontal="center" vertical="center"/>
    </xf>
    <xf numFmtId="0" fontId="0" fillId="0" borderId="29" xfId="0" applyBorder="1" applyAlignment="1">
      <alignment vertical="center"/>
    </xf>
    <xf numFmtId="177" fontId="20" fillId="0" borderId="19" xfId="0" applyNumberFormat="1" applyFont="1" applyBorder="1" applyAlignment="1">
      <alignment vertical="center"/>
    </xf>
    <xf numFmtId="178" fontId="20" fillId="0" borderId="20" xfId="0" applyNumberFormat="1" applyFont="1" applyBorder="1" applyAlignment="1">
      <alignment vertical="center"/>
    </xf>
    <xf numFmtId="177" fontId="0" fillId="0" borderId="19" xfId="0" applyNumberFormat="1" applyBorder="1" applyAlignment="1">
      <alignment vertical="center"/>
    </xf>
    <xf numFmtId="178" fontId="0" fillId="0" borderId="20" xfId="0" applyNumberFormat="1" applyBorder="1" applyAlignment="1">
      <alignment vertical="center"/>
    </xf>
    <xf numFmtId="178" fontId="0" fillId="0" borderId="30" xfId="0" applyNumberFormat="1" applyBorder="1" applyAlignment="1">
      <alignment vertical="center"/>
    </xf>
    <xf numFmtId="177" fontId="0" fillId="0" borderId="30" xfId="0" applyNumberFormat="1" applyBorder="1" applyAlignment="1">
      <alignment vertical="center"/>
    </xf>
    <xf numFmtId="0" fontId="0" fillId="0" borderId="31" xfId="0" applyBorder="1" applyAlignment="1">
      <alignment vertical="center"/>
    </xf>
    <xf numFmtId="177" fontId="0" fillId="0" borderId="24" xfId="0" applyNumberFormat="1" applyBorder="1" applyAlignment="1">
      <alignment vertical="center"/>
    </xf>
    <xf numFmtId="178" fontId="0" fillId="0" borderId="25" xfId="0" applyNumberFormat="1" applyBorder="1" applyAlignment="1">
      <alignment vertical="center"/>
    </xf>
    <xf numFmtId="178" fontId="0" fillId="0" borderId="0" xfId="0" applyNumberFormat="1" applyBorder="1" applyAlignment="1">
      <alignment vertical="center"/>
    </xf>
    <xf numFmtId="177" fontId="0" fillId="0" borderId="0" xfId="0" applyNumberFormat="1" applyBorder="1" applyAlignment="1">
      <alignment vertical="center"/>
    </xf>
    <xf numFmtId="177" fontId="0" fillId="0" borderId="22" xfId="0" applyNumberFormat="1" applyBorder="1" applyAlignment="1">
      <alignment vertical="center"/>
    </xf>
    <xf numFmtId="178" fontId="0" fillId="0" borderId="32" xfId="0" applyNumberFormat="1" applyBorder="1" applyAlignment="1">
      <alignment vertical="center"/>
    </xf>
    <xf numFmtId="178" fontId="0" fillId="0" borderId="23"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vertical="center"/>
    </xf>
    <xf numFmtId="178" fontId="0" fillId="0" borderId="34" xfId="0" applyNumberFormat="1" applyBorder="1" applyAlignment="1">
      <alignment vertical="center"/>
    </xf>
    <xf numFmtId="0" fontId="0" fillId="0" borderId="35" xfId="0" applyBorder="1" applyAlignment="1">
      <alignment vertical="center"/>
    </xf>
    <xf numFmtId="0" fontId="20" fillId="0" borderId="36" xfId="0" applyFont="1" applyFill="1" applyBorder="1" applyAlignment="1">
      <alignment vertical="center"/>
    </xf>
    <xf numFmtId="177" fontId="0" fillId="0" borderId="37" xfId="0" applyNumberFormat="1" applyBorder="1" applyAlignment="1">
      <alignment vertical="center"/>
    </xf>
    <xf numFmtId="178" fontId="0" fillId="0" borderId="38" xfId="0" applyNumberFormat="1" applyBorder="1" applyAlignment="1">
      <alignment vertical="center"/>
    </xf>
    <xf numFmtId="178" fontId="0" fillId="0" borderId="39" xfId="0" applyNumberFormat="1" applyBorder="1" applyAlignment="1">
      <alignment vertical="center"/>
    </xf>
    <xf numFmtId="177" fontId="0" fillId="0" borderId="38" xfId="0" applyNumberFormat="1" applyBorder="1" applyAlignment="1">
      <alignment vertical="center"/>
    </xf>
    <xf numFmtId="177" fontId="39" fillId="0" borderId="19" xfId="0" applyNumberFormat="1" applyFont="1" applyBorder="1" applyAlignment="1">
      <alignment horizontal="centerContinuous" vertical="center"/>
    </xf>
    <xf numFmtId="178" fontId="0" fillId="0" borderId="20" xfId="0" applyNumberFormat="1" applyBorder="1" applyAlignment="1">
      <alignment horizontal="centerContinuous" vertical="center"/>
    </xf>
    <xf numFmtId="177" fontId="39" fillId="0" borderId="37" xfId="0" applyNumberFormat="1" applyFont="1" applyBorder="1" applyAlignment="1">
      <alignment horizontal="centerContinuous" vertical="center"/>
    </xf>
    <xf numFmtId="178" fontId="0" fillId="0" borderId="39" xfId="0" applyNumberFormat="1" applyBorder="1" applyAlignment="1">
      <alignment horizontal="centerContinuous" vertical="center"/>
    </xf>
    <xf numFmtId="178" fontId="0" fillId="0" borderId="38" xfId="0" applyNumberFormat="1" applyBorder="1" applyAlignment="1">
      <alignment horizontal="centerContinuous" vertical="center"/>
    </xf>
    <xf numFmtId="177" fontId="39" fillId="0" borderId="38" xfId="0" applyNumberFormat="1" applyFont="1" applyBorder="1" applyAlignment="1">
      <alignment horizontal="centerContinuous" vertical="center"/>
    </xf>
    <xf numFmtId="0" fontId="18" fillId="0" borderId="0" xfId="0" applyFont="1" applyAlignment="1">
      <alignment vertical="center"/>
    </xf>
    <xf numFmtId="0" fontId="40" fillId="0" borderId="0" xfId="0" applyFont="1" applyAlignment="1">
      <alignment vertical="center"/>
    </xf>
    <xf numFmtId="0" fontId="22" fillId="0" borderId="0" xfId="0" applyFont="1" applyAlignment="1">
      <alignment vertical="center"/>
    </xf>
    <xf numFmtId="0" fontId="41" fillId="0" borderId="0" xfId="0" applyFont="1" applyAlignment="1">
      <alignment vertical="center"/>
    </xf>
    <xf numFmtId="0" fontId="108" fillId="0" borderId="0" xfId="0" applyFont="1" applyAlignment="1">
      <alignment vertical="center"/>
    </xf>
    <xf numFmtId="0" fontId="109" fillId="0" borderId="15" xfId="0" applyFont="1" applyBorder="1" applyAlignment="1">
      <alignment vertical="center"/>
    </xf>
    <xf numFmtId="0" fontId="0" fillId="0" borderId="15" xfId="0" applyBorder="1" applyAlignment="1">
      <alignment horizontal="center" vertical="center"/>
    </xf>
    <xf numFmtId="0" fontId="109" fillId="0" borderId="15" xfId="0" applyFont="1" applyBorder="1" applyAlignment="1">
      <alignment vertical="center" wrapText="1"/>
    </xf>
    <xf numFmtId="0" fontId="106" fillId="0" borderId="15" xfId="0" applyFont="1" applyBorder="1" applyAlignment="1">
      <alignment vertical="center" wrapText="1"/>
    </xf>
    <xf numFmtId="0" fontId="20" fillId="0" borderId="40" xfId="0" applyFont="1" applyBorder="1" applyAlignment="1">
      <alignment vertical="center"/>
    </xf>
    <xf numFmtId="0" fontId="46" fillId="0" borderId="40" xfId="0" applyFont="1" applyBorder="1" applyAlignment="1">
      <alignment vertical="center"/>
    </xf>
    <xf numFmtId="0" fontId="20" fillId="0" borderId="40" xfId="0" applyFont="1" applyBorder="1" applyAlignment="1">
      <alignment vertical="center"/>
    </xf>
    <xf numFmtId="0" fontId="20" fillId="0" borderId="41" xfId="0" applyFont="1" applyBorder="1" applyAlignment="1">
      <alignment vertical="center"/>
    </xf>
    <xf numFmtId="0" fontId="20" fillId="0" borderId="42" xfId="0" applyFont="1" applyBorder="1" applyAlignment="1">
      <alignment vertical="center"/>
    </xf>
    <xf numFmtId="0" fontId="20" fillId="0" borderId="0" xfId="0" applyFont="1" applyAlignment="1">
      <alignment vertical="center"/>
    </xf>
    <xf numFmtId="0" fontId="20" fillId="0" borderId="43" xfId="0" applyFont="1" applyBorder="1" applyAlignment="1">
      <alignment vertical="center"/>
    </xf>
    <xf numFmtId="0" fontId="29" fillId="33" borderId="15" xfId="0" applyFont="1" applyFill="1" applyBorder="1" applyAlignment="1">
      <alignment vertical="center"/>
    </xf>
    <xf numFmtId="31" fontId="47" fillId="0" borderId="15" xfId="0" applyNumberFormat="1" applyFont="1" applyBorder="1" applyAlignment="1" applyProtection="1">
      <alignment horizontal="left" vertical="center"/>
      <protection locked="0"/>
    </xf>
    <xf numFmtId="0" fontId="22" fillId="0" borderId="44" xfId="0" applyFont="1" applyBorder="1" applyAlignment="1">
      <alignment vertical="center"/>
    </xf>
    <xf numFmtId="0" fontId="22" fillId="0" borderId="45" xfId="0" applyFont="1" applyBorder="1" applyAlignment="1">
      <alignment/>
    </xf>
    <xf numFmtId="0" fontId="20" fillId="0" borderId="45" xfId="0" applyFont="1" applyBorder="1" applyAlignment="1">
      <alignment vertical="center"/>
    </xf>
    <xf numFmtId="0" fontId="20" fillId="0" borderId="46" xfId="0" applyFont="1" applyBorder="1" applyAlignment="1">
      <alignment vertical="center"/>
    </xf>
    <xf numFmtId="0" fontId="47" fillId="0" borderId="15" xfId="0" applyFont="1" applyBorder="1" applyAlignment="1" applyProtection="1">
      <alignment horizontal="left" vertical="center"/>
      <protection locked="0"/>
    </xf>
    <xf numFmtId="0" fontId="20" fillId="0" borderId="19" xfId="0" applyFont="1" applyBorder="1" applyAlignment="1" applyProtection="1">
      <alignment horizontal="left" vertical="top" wrapText="1"/>
      <protection hidden="1"/>
    </xf>
    <xf numFmtId="0" fontId="20" fillId="0" borderId="30" xfId="0"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27" xfId="0" applyFont="1" applyBorder="1" applyAlignment="1" applyProtection="1">
      <alignment horizontal="left" vertical="top" wrapText="1"/>
      <protection hidden="1"/>
    </xf>
    <xf numFmtId="0" fontId="20" fillId="0" borderId="47" xfId="0" applyFont="1" applyBorder="1" applyAlignment="1" applyProtection="1">
      <alignment horizontal="left" vertical="top" wrapText="1"/>
      <protection hidden="1"/>
    </xf>
    <xf numFmtId="0" fontId="20" fillId="0" borderId="28" xfId="0" applyFont="1" applyBorder="1" applyAlignment="1" applyProtection="1">
      <alignment horizontal="left" vertical="top" wrapText="1"/>
      <protection hidden="1"/>
    </xf>
    <xf numFmtId="176" fontId="47" fillId="0" borderId="12" xfId="51" applyNumberFormat="1" applyFont="1" applyBorder="1" applyAlignment="1" applyProtection="1">
      <alignment horizontal="left" vertical="center"/>
      <protection hidden="1"/>
    </xf>
    <xf numFmtId="176" fontId="47" fillId="0" borderId="14" xfId="51" applyNumberFormat="1" applyFont="1" applyBorder="1" applyAlignment="1" applyProtection="1">
      <alignment horizontal="left" vertical="center"/>
      <protection hidden="1"/>
    </xf>
    <xf numFmtId="0" fontId="22" fillId="0" borderId="48" xfId="0" applyFont="1" applyBorder="1" applyAlignment="1">
      <alignment vertical="center"/>
    </xf>
    <xf numFmtId="0" fontId="22" fillId="0" borderId="0" xfId="0" applyFont="1" applyFill="1" applyBorder="1" applyAlignment="1">
      <alignment/>
    </xf>
    <xf numFmtId="0" fontId="20" fillId="0" borderId="0" xfId="0" applyFont="1" applyFill="1" applyBorder="1" applyAlignment="1">
      <alignment vertical="center"/>
    </xf>
    <xf numFmtId="0" fontId="47" fillId="0" borderId="12"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20" fillId="0" borderId="49" xfId="0" applyFont="1" applyBorder="1" applyAlignment="1">
      <alignment vertical="center"/>
    </xf>
    <xf numFmtId="0" fontId="20" fillId="0" borderId="45" xfId="0" applyFont="1" applyBorder="1" applyAlignment="1" applyProtection="1">
      <alignment vertical="center"/>
      <protection hidden="1"/>
    </xf>
    <xf numFmtId="0" fontId="22" fillId="0" borderId="0" xfId="0" applyFont="1" applyFill="1" applyBorder="1" applyAlignment="1">
      <alignment vertical="center"/>
    </xf>
    <xf numFmtId="0" fontId="22" fillId="0" borderId="0" xfId="0" applyFont="1" applyFill="1" applyBorder="1" applyAlignment="1">
      <alignment vertical="center"/>
    </xf>
    <xf numFmtId="0" fontId="29" fillId="33" borderId="15" xfId="0" applyFont="1" applyFill="1" applyBorder="1" applyAlignment="1">
      <alignment vertical="center" wrapText="1"/>
    </xf>
    <xf numFmtId="176" fontId="20" fillId="0" borderId="0" xfId="0" applyNumberFormat="1" applyFont="1" applyFill="1" applyBorder="1" applyAlignment="1" applyProtection="1">
      <alignment vertical="center"/>
      <protection hidden="1"/>
    </xf>
    <xf numFmtId="0" fontId="29" fillId="0" borderId="0" xfId="0" applyFont="1" applyFill="1" applyBorder="1" applyAlignment="1">
      <alignment vertical="top" wrapText="1"/>
    </xf>
    <xf numFmtId="0" fontId="47" fillId="0" borderId="26" xfId="0" applyFont="1" applyBorder="1" applyAlignment="1" applyProtection="1">
      <alignment horizontal="left" vertical="center"/>
      <protection locked="0"/>
    </xf>
    <xf numFmtId="0" fontId="47" fillId="0" borderId="15" xfId="0" applyFont="1" applyBorder="1" applyAlignment="1" applyProtection="1">
      <alignment horizontal="left" vertical="center" indent="1"/>
      <protection locked="0"/>
    </xf>
    <xf numFmtId="0" fontId="29" fillId="0" borderId="0" xfId="0" applyFont="1" applyFill="1" applyBorder="1" applyAlignment="1">
      <alignment horizontal="left" vertical="top" wrapText="1"/>
    </xf>
    <xf numFmtId="0" fontId="20" fillId="0" borderId="50" xfId="0" applyFont="1" applyBorder="1" applyAlignment="1">
      <alignment vertical="center"/>
    </xf>
    <xf numFmtId="49" fontId="47" fillId="0" borderId="15" xfId="0" applyNumberFormat="1" applyFont="1" applyBorder="1" applyAlignment="1" applyProtection="1">
      <alignment horizontal="left" vertical="center" indent="1"/>
      <protection locked="0"/>
    </xf>
    <xf numFmtId="0" fontId="20" fillId="0" borderId="51" xfId="0" applyFont="1" applyBorder="1" applyAlignment="1">
      <alignment vertical="center"/>
    </xf>
    <xf numFmtId="0" fontId="29" fillId="33" borderId="29" xfId="0" applyFont="1" applyFill="1" applyBorder="1" applyAlignment="1">
      <alignment horizontal="center" vertical="center" wrapText="1"/>
    </xf>
    <xf numFmtId="0" fontId="20" fillId="0" borderId="19" xfId="0" applyFont="1" applyBorder="1" applyAlignment="1" applyProtection="1">
      <alignment vertical="top" wrapText="1"/>
      <protection locked="0"/>
    </xf>
    <xf numFmtId="0" fontId="0" fillId="0" borderId="30" xfId="0" applyBorder="1" applyAlignment="1">
      <alignment vertical="top" wrapText="1"/>
    </xf>
    <xf numFmtId="0" fontId="0" fillId="0" borderId="20" xfId="0" applyBorder="1" applyAlignment="1">
      <alignment vertical="top" wrapText="1"/>
    </xf>
    <xf numFmtId="38" fontId="110" fillId="0" borderId="0" xfId="0" applyNumberFormat="1" applyFont="1" applyFill="1" applyBorder="1" applyAlignment="1">
      <alignment vertical="center"/>
    </xf>
    <xf numFmtId="38" fontId="110" fillId="0" borderId="43" xfId="0" applyNumberFormat="1" applyFont="1" applyBorder="1" applyAlignment="1">
      <alignment vertical="center"/>
    </xf>
    <xf numFmtId="0" fontId="29" fillId="33" borderId="35" xfId="0" applyFont="1" applyFill="1" applyBorder="1" applyAlignment="1">
      <alignment horizontal="center" vertical="center" wrapText="1"/>
    </xf>
    <xf numFmtId="0" fontId="0" fillId="0" borderId="24"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29" fillId="33" borderId="26" xfId="0" applyFont="1" applyFill="1" applyBorder="1" applyAlignment="1">
      <alignment horizontal="center" vertical="center" wrapText="1"/>
    </xf>
    <xf numFmtId="0" fontId="0" fillId="0" borderId="27" xfId="0" applyBorder="1" applyAlignment="1">
      <alignment vertical="top" wrapText="1"/>
    </xf>
    <xf numFmtId="0" fontId="0" fillId="0" borderId="47" xfId="0" applyBorder="1" applyAlignment="1">
      <alignment vertical="top" wrapText="1"/>
    </xf>
    <xf numFmtId="0" fontId="0" fillId="0" borderId="28" xfId="0" applyBorder="1" applyAlignment="1">
      <alignment vertical="top" wrapText="1"/>
    </xf>
    <xf numFmtId="0" fontId="22" fillId="0" borderId="41" xfId="0" applyFont="1" applyBorder="1" applyAlignment="1">
      <alignment vertical="center"/>
    </xf>
    <xf numFmtId="0" fontId="20" fillId="0" borderId="40" xfId="0" applyFont="1" applyBorder="1" applyAlignment="1">
      <alignment horizontal="left" vertical="center"/>
    </xf>
    <xf numFmtId="0" fontId="20" fillId="0" borderId="42" xfId="0" applyFont="1" applyBorder="1" applyAlignment="1">
      <alignment horizontal="left" vertical="center"/>
    </xf>
    <xf numFmtId="176" fontId="20" fillId="0" borderId="42" xfId="0" applyNumberFormat="1" applyFont="1" applyBorder="1" applyAlignment="1">
      <alignment vertical="center"/>
    </xf>
    <xf numFmtId="0" fontId="29" fillId="0" borderId="52" xfId="0" applyFont="1" applyBorder="1" applyAlignment="1">
      <alignment vertical="center"/>
    </xf>
    <xf numFmtId="0" fontId="20" fillId="0" borderId="52" xfId="0" applyFont="1" applyBorder="1" applyAlignment="1">
      <alignment vertical="top" wrapText="1"/>
    </xf>
    <xf numFmtId="0" fontId="20" fillId="0" borderId="52" xfId="0" applyFont="1" applyBorder="1" applyAlignment="1">
      <alignment vertical="center"/>
    </xf>
    <xf numFmtId="0" fontId="22" fillId="0" borderId="53" xfId="0" applyFont="1" applyBorder="1" applyAlignment="1">
      <alignment vertical="center"/>
    </xf>
    <xf numFmtId="0" fontId="20" fillId="0" borderId="53" xfId="0" applyFont="1" applyBorder="1" applyAlignment="1">
      <alignment vertical="center"/>
    </xf>
    <xf numFmtId="0" fontId="20" fillId="0" borderId="44" xfId="0" applyFont="1" applyBorder="1" applyAlignment="1">
      <alignment vertical="center"/>
    </xf>
    <xf numFmtId="0" fontId="22" fillId="33" borderId="54" xfId="0" applyFont="1" applyFill="1" applyBorder="1" applyAlignment="1">
      <alignment vertical="center"/>
    </xf>
    <xf numFmtId="0" fontId="22" fillId="33" borderId="55" xfId="0" applyFont="1" applyFill="1" applyBorder="1" applyAlignment="1">
      <alignment vertical="center"/>
    </xf>
    <xf numFmtId="0" fontId="22" fillId="33" borderId="56" xfId="0" applyFont="1" applyFill="1" applyBorder="1" applyAlignment="1">
      <alignment vertical="center"/>
    </xf>
    <xf numFmtId="0" fontId="22" fillId="33" borderId="55" xfId="0" applyFont="1" applyFill="1" applyBorder="1" applyAlignment="1">
      <alignment vertical="center"/>
    </xf>
    <xf numFmtId="0" fontId="22" fillId="33" borderId="15" xfId="0" applyFont="1" applyFill="1" applyBorder="1" applyAlignment="1">
      <alignment vertical="center"/>
    </xf>
    <xf numFmtId="0" fontId="22" fillId="33" borderId="56" xfId="0" applyFont="1" applyFill="1" applyBorder="1" applyAlignment="1">
      <alignment vertical="center"/>
    </xf>
    <xf numFmtId="0" fontId="22" fillId="33" borderId="57" xfId="0" applyFont="1" applyFill="1" applyBorder="1" applyAlignment="1">
      <alignment vertical="center"/>
    </xf>
    <xf numFmtId="0" fontId="22" fillId="0" borderId="58" xfId="43" applyFont="1" applyBorder="1" applyAlignment="1" applyProtection="1">
      <alignment vertical="center"/>
      <protection/>
    </xf>
    <xf numFmtId="0" fontId="22" fillId="0" borderId="59" xfId="43" applyFont="1" applyBorder="1" applyAlignment="1" applyProtection="1">
      <alignment vertical="center"/>
      <protection/>
    </xf>
    <xf numFmtId="176" fontId="29" fillId="0" borderId="60" xfId="51" applyNumberFormat="1" applyFont="1" applyBorder="1" applyAlignment="1" applyProtection="1">
      <alignment vertical="center"/>
      <protection hidden="1"/>
    </xf>
    <xf numFmtId="176" fontId="29" fillId="0" borderId="59" xfId="0" applyNumberFormat="1" applyFont="1" applyBorder="1" applyAlignment="1" applyProtection="1">
      <alignment vertical="center"/>
      <protection hidden="1"/>
    </xf>
    <xf numFmtId="176" fontId="22" fillId="0" borderId="61" xfId="43" applyNumberFormat="1" applyFont="1" applyBorder="1" applyAlignment="1" applyProtection="1">
      <alignment vertical="center"/>
      <protection/>
    </xf>
    <xf numFmtId="176" fontId="29" fillId="0" borderId="60" xfId="51" applyNumberFormat="1" applyFont="1" applyBorder="1" applyAlignment="1" applyProtection="1">
      <alignment vertical="center"/>
      <protection hidden="1"/>
    </xf>
    <xf numFmtId="176" fontId="29" fillId="0" borderId="62" xfId="51" applyNumberFormat="1" applyFont="1" applyBorder="1" applyAlignment="1" applyProtection="1">
      <alignment vertical="center"/>
      <protection hidden="1"/>
    </xf>
    <xf numFmtId="0" fontId="111" fillId="0" borderId="63" xfId="43" applyFont="1" applyBorder="1" applyAlignment="1" applyProtection="1">
      <alignment vertical="center"/>
      <protection/>
    </xf>
    <xf numFmtId="0" fontId="111" fillId="0" borderId="64" xfId="43" applyFont="1" applyBorder="1" applyAlignment="1" applyProtection="1">
      <alignment vertical="center"/>
      <protection/>
    </xf>
    <xf numFmtId="176" fontId="29" fillId="0" borderId="65" xfId="63" applyNumberFormat="1" applyFont="1" applyBorder="1" applyAlignment="1" applyProtection="1">
      <alignment vertical="center"/>
      <protection hidden="1"/>
    </xf>
    <xf numFmtId="176" fontId="29" fillId="0" borderId="64" xfId="0" applyNumberFormat="1" applyFont="1" applyBorder="1" applyAlignment="1" applyProtection="1">
      <alignment vertical="center"/>
      <protection hidden="1"/>
    </xf>
    <xf numFmtId="176" fontId="22" fillId="0" borderId="31" xfId="43" applyNumberFormat="1" applyFont="1" applyBorder="1" applyAlignment="1" applyProtection="1">
      <alignment vertical="center"/>
      <protection/>
    </xf>
    <xf numFmtId="176" fontId="29" fillId="0" borderId="65" xfId="51" applyNumberFormat="1" applyFont="1" applyBorder="1" applyAlignment="1" applyProtection="1">
      <alignment vertical="center"/>
      <protection hidden="1"/>
    </xf>
    <xf numFmtId="176" fontId="29" fillId="0" borderId="66" xfId="51" applyNumberFormat="1" applyFont="1" applyBorder="1" applyAlignment="1" applyProtection="1">
      <alignment vertical="center"/>
      <protection hidden="1"/>
    </xf>
    <xf numFmtId="0" fontId="22" fillId="0" borderId="63" xfId="43" applyFont="1" applyBorder="1" applyAlignment="1" applyProtection="1">
      <alignment vertical="center"/>
      <protection/>
    </xf>
    <xf numFmtId="0" fontId="22" fillId="0" borderId="64" xfId="43" applyFont="1" applyBorder="1" applyAlignment="1" applyProtection="1">
      <alignment vertical="center"/>
      <protection/>
    </xf>
    <xf numFmtId="176" fontId="29" fillId="0" borderId="65" xfId="51" applyNumberFormat="1" applyFont="1" applyBorder="1" applyAlignment="1" applyProtection="1">
      <alignment vertical="center"/>
      <protection hidden="1"/>
    </xf>
    <xf numFmtId="0" fontId="22" fillId="0" borderId="67" xfId="43" applyFont="1" applyBorder="1" applyAlignment="1" applyProtection="1">
      <alignment vertical="center"/>
      <protection/>
    </xf>
    <xf numFmtId="0" fontId="22" fillId="0" borderId="68" xfId="43" applyFont="1" applyBorder="1" applyAlignment="1" applyProtection="1">
      <alignment vertical="center"/>
      <protection/>
    </xf>
    <xf numFmtId="176" fontId="29" fillId="0" borderId="69" xfId="51" applyNumberFormat="1" applyFont="1" applyBorder="1" applyAlignment="1" applyProtection="1">
      <alignment vertical="center"/>
      <protection hidden="1"/>
    </xf>
    <xf numFmtId="176" fontId="29" fillId="0" borderId="68" xfId="0" applyNumberFormat="1" applyFont="1" applyBorder="1" applyAlignment="1" applyProtection="1">
      <alignment vertical="center"/>
      <protection hidden="1"/>
    </xf>
    <xf numFmtId="176" fontId="22" fillId="0" borderId="36" xfId="43" applyNumberFormat="1" applyFont="1" applyBorder="1" applyAlignment="1" applyProtection="1">
      <alignment vertical="center"/>
      <protection/>
    </xf>
    <xf numFmtId="176" fontId="29" fillId="0" borderId="69" xfId="0" applyNumberFormat="1" applyFont="1" applyBorder="1" applyAlignment="1" applyProtection="1">
      <alignment vertical="center"/>
      <protection hidden="1"/>
    </xf>
    <xf numFmtId="176" fontId="29" fillId="0" borderId="70" xfId="0" applyNumberFormat="1" applyFont="1" applyBorder="1" applyAlignment="1" applyProtection="1">
      <alignment vertical="center"/>
      <protection hidden="1"/>
    </xf>
    <xf numFmtId="0" fontId="20" fillId="0" borderId="71" xfId="0" applyFont="1" applyBorder="1" applyAlignment="1">
      <alignment vertical="center"/>
    </xf>
    <xf numFmtId="0" fontId="50" fillId="0" borderId="0" xfId="0" applyFont="1" applyAlignment="1">
      <alignment vertical="center"/>
    </xf>
    <xf numFmtId="0" fontId="39" fillId="0" borderId="0" xfId="0" applyFont="1" applyAlignment="1">
      <alignment vertical="center"/>
    </xf>
    <xf numFmtId="0" fontId="37" fillId="33" borderId="29" xfId="0" applyFont="1" applyFill="1" applyBorder="1" applyAlignment="1">
      <alignment vertical="center"/>
    </xf>
    <xf numFmtId="0" fontId="37" fillId="33" borderId="19" xfId="0" applyFont="1" applyFill="1" applyBorder="1" applyAlignment="1">
      <alignment vertical="center"/>
    </xf>
    <xf numFmtId="0" fontId="37" fillId="33" borderId="20" xfId="0" applyFont="1" applyFill="1" applyBorder="1" applyAlignment="1">
      <alignment vertical="center"/>
    </xf>
    <xf numFmtId="0" fontId="37" fillId="33" borderId="19" xfId="0" applyFont="1" applyFill="1" applyBorder="1" applyAlignment="1">
      <alignment vertical="center"/>
    </xf>
    <xf numFmtId="0" fontId="37" fillId="33" borderId="30" xfId="0" applyFont="1" applyFill="1" applyBorder="1" applyAlignment="1">
      <alignment vertical="center"/>
    </xf>
    <xf numFmtId="0" fontId="37" fillId="0" borderId="0" xfId="0" applyFont="1" applyAlignment="1">
      <alignment vertical="center"/>
    </xf>
    <xf numFmtId="0" fontId="37" fillId="33" borderId="26" xfId="0" applyFont="1" applyFill="1" applyBorder="1" applyAlignment="1">
      <alignment vertical="center"/>
    </xf>
    <xf numFmtId="0" fontId="37" fillId="33" borderId="37" xfId="0" applyFont="1" applyFill="1" applyBorder="1" applyAlignment="1">
      <alignment vertical="center"/>
    </xf>
    <xf numFmtId="0" fontId="37" fillId="33" borderId="68" xfId="0" applyFont="1" applyFill="1" applyBorder="1" applyAlignment="1">
      <alignment vertical="center"/>
    </xf>
    <xf numFmtId="0" fontId="37" fillId="0" borderId="16" xfId="0" applyFont="1" applyBorder="1" applyAlignment="1">
      <alignment vertical="center"/>
    </xf>
    <xf numFmtId="176" fontId="37" fillId="0" borderId="17" xfId="0" applyNumberFormat="1" applyFont="1" applyBorder="1" applyAlignment="1">
      <alignment vertical="center"/>
    </xf>
    <xf numFmtId="176" fontId="37" fillId="0" borderId="72" xfId="0" applyNumberFormat="1" applyFont="1" applyBorder="1" applyAlignment="1">
      <alignment vertical="center"/>
    </xf>
    <xf numFmtId="0" fontId="37" fillId="0" borderId="31" xfId="0" applyFont="1" applyBorder="1" applyAlignment="1">
      <alignment vertical="center"/>
    </xf>
    <xf numFmtId="176" fontId="37" fillId="0" borderId="73" xfId="0" applyNumberFormat="1" applyFont="1" applyBorder="1" applyAlignment="1">
      <alignment vertical="center"/>
    </xf>
    <xf numFmtId="176" fontId="37" fillId="0" borderId="64" xfId="0" applyNumberFormat="1" applyFont="1" applyBorder="1" applyAlignment="1">
      <alignment vertical="center"/>
    </xf>
    <xf numFmtId="0" fontId="37" fillId="0" borderId="36" xfId="0" applyFont="1" applyBorder="1" applyAlignment="1">
      <alignment vertical="center"/>
    </xf>
    <xf numFmtId="176" fontId="37" fillId="0" borderId="37" xfId="0" applyNumberFormat="1" applyFont="1" applyBorder="1" applyAlignment="1">
      <alignment vertical="center"/>
    </xf>
    <xf numFmtId="176" fontId="37" fillId="0" borderId="68" xfId="0" applyNumberFormat="1" applyFont="1" applyBorder="1" applyAlignment="1">
      <alignment vertical="center"/>
    </xf>
    <xf numFmtId="0" fontId="37" fillId="33" borderId="15" xfId="0" applyFont="1" applyFill="1" applyBorder="1" applyAlignment="1">
      <alignment vertical="center"/>
    </xf>
    <xf numFmtId="176" fontId="37" fillId="33" borderId="12" xfId="0" applyNumberFormat="1" applyFont="1" applyFill="1" applyBorder="1" applyAlignment="1">
      <alignment vertical="center"/>
    </xf>
    <xf numFmtId="176" fontId="37" fillId="33" borderId="55" xfId="0" applyNumberFormat="1" applyFont="1" applyFill="1" applyBorder="1" applyAlignment="1">
      <alignment vertical="center"/>
    </xf>
    <xf numFmtId="0" fontId="0" fillId="0" borderId="30" xfId="0" applyBorder="1" applyAlignment="1">
      <alignment vertical="center"/>
    </xf>
    <xf numFmtId="0" fontId="39" fillId="0" borderId="0" xfId="0" applyFont="1" applyAlignment="1">
      <alignment horizontal="right" vertical="center"/>
    </xf>
    <xf numFmtId="176" fontId="37" fillId="0" borderId="74" xfId="0" applyNumberFormat="1" applyFont="1" applyBorder="1" applyAlignment="1">
      <alignment vertical="center"/>
    </xf>
    <xf numFmtId="176" fontId="37" fillId="0" borderId="75" xfId="0" applyNumberFormat="1" applyFont="1" applyBorder="1" applyAlignment="1">
      <alignment vertical="center"/>
    </xf>
    <xf numFmtId="176" fontId="37" fillId="0" borderId="38" xfId="0" applyNumberFormat="1" applyFont="1" applyBorder="1" applyAlignment="1">
      <alignment vertical="center"/>
    </xf>
    <xf numFmtId="176" fontId="37" fillId="33" borderId="13" xfId="0" applyNumberFormat="1" applyFont="1" applyFill="1" applyBorder="1" applyAlignment="1">
      <alignment vertical="center"/>
    </xf>
    <xf numFmtId="0" fontId="51" fillId="0" borderId="0" xfId="43" applyFont="1" applyFill="1" applyAlignment="1" applyProtection="1">
      <alignment vertical="center"/>
      <protection/>
    </xf>
    <xf numFmtId="0" fontId="0" fillId="0" borderId="0" xfId="0" applyFont="1" applyFill="1" applyAlignment="1">
      <alignment vertical="center" shrinkToFit="1"/>
    </xf>
    <xf numFmtId="0" fontId="0" fillId="0" borderId="0" xfId="0" applyFont="1" applyFill="1" applyAlignment="1">
      <alignment vertical="center"/>
    </xf>
    <xf numFmtId="0" fontId="112" fillId="0" borderId="11" xfId="0" applyFont="1" applyFill="1" applyBorder="1" applyAlignment="1">
      <alignment horizontal="right"/>
    </xf>
    <xf numFmtId="0" fontId="113" fillId="0" borderId="12" xfId="0" applyFont="1" applyFill="1" applyBorder="1" applyAlignment="1">
      <alignment horizontal="centerContinuous" vertical="center" shrinkToFit="1"/>
    </xf>
    <xf numFmtId="0" fontId="113" fillId="0" borderId="14" xfId="0" applyFont="1" applyFill="1" applyBorder="1" applyAlignment="1">
      <alignment horizontal="centerContinuous" vertical="center"/>
    </xf>
    <xf numFmtId="0" fontId="113" fillId="0" borderId="12" xfId="0" applyFont="1" applyFill="1" applyBorder="1" applyAlignment="1">
      <alignment horizontal="centerContinuous" vertical="center"/>
    </xf>
    <xf numFmtId="0" fontId="113" fillId="0" borderId="14" xfId="0" applyFont="1" applyFill="1" applyBorder="1" applyAlignment="1">
      <alignment horizontal="centerContinuous" vertical="center" shrinkToFit="1"/>
    </xf>
    <xf numFmtId="0" fontId="113" fillId="0" borderId="15" xfId="0" applyFont="1" applyFill="1" applyBorder="1" applyAlignment="1">
      <alignment horizontal="centerContinuous" vertical="center" shrinkToFit="1"/>
    </xf>
    <xf numFmtId="0" fontId="113" fillId="0" borderId="13" xfId="0" applyFont="1" applyFill="1" applyBorder="1" applyAlignment="1">
      <alignment horizontal="centerContinuous" vertical="center"/>
    </xf>
    <xf numFmtId="0" fontId="113" fillId="0" borderId="13" xfId="0" applyFont="1" applyFill="1" applyBorder="1" applyAlignment="1">
      <alignment horizontal="centerContinuous" vertical="center" shrinkToFit="1"/>
    </xf>
    <xf numFmtId="0" fontId="113" fillId="0" borderId="15" xfId="0" applyFont="1" applyFill="1" applyBorder="1" applyAlignment="1">
      <alignment horizontal="centerContinuous" vertical="center"/>
    </xf>
    <xf numFmtId="56" fontId="114" fillId="0" borderId="12" xfId="0" applyNumberFormat="1" applyFont="1" applyFill="1" applyBorder="1" applyAlignment="1" applyProtection="1">
      <alignment horizontal="centerContinuous" vertical="center" shrinkToFit="1"/>
      <protection hidden="1"/>
    </xf>
    <xf numFmtId="0" fontId="0" fillId="0" borderId="14" xfId="0" applyNumberFormat="1" applyFont="1" applyFill="1" applyBorder="1" applyAlignment="1" applyProtection="1">
      <alignment horizontal="centerContinuous" vertical="center"/>
      <protection hidden="1"/>
    </xf>
    <xf numFmtId="176" fontId="115" fillId="0" borderId="12" xfId="0" applyNumberFormat="1" applyFont="1" applyFill="1" applyBorder="1" applyAlignment="1" applyProtection="1">
      <alignment horizontal="right" vertical="center"/>
      <protection hidden="1"/>
    </xf>
    <xf numFmtId="176" fontId="115" fillId="0" borderId="14" xfId="0" applyNumberFormat="1" applyFont="1" applyFill="1" applyBorder="1" applyAlignment="1" applyProtection="1">
      <alignment horizontal="right" vertical="center"/>
      <protection hidden="1"/>
    </xf>
    <xf numFmtId="0" fontId="115" fillId="0" borderId="14" xfId="0" applyNumberFormat="1" applyFont="1" applyFill="1" applyBorder="1" applyAlignment="1" applyProtection="1">
      <alignment horizontal="right" vertical="center"/>
      <protection hidden="1"/>
    </xf>
    <xf numFmtId="179" fontId="114" fillId="0" borderId="15" xfId="0" applyNumberFormat="1" applyFont="1" applyFill="1" applyBorder="1" applyAlignment="1" applyProtection="1">
      <alignment horizontal="center" vertical="center" shrinkToFit="1"/>
      <protection hidden="1"/>
    </xf>
    <xf numFmtId="179" fontId="114" fillId="0" borderId="12" xfId="0" applyNumberFormat="1" applyFont="1" applyFill="1" applyBorder="1" applyAlignment="1" applyProtection="1">
      <alignment horizontal="centerContinuous" vertical="center" shrinkToFit="1"/>
      <protection hidden="1"/>
    </xf>
    <xf numFmtId="0" fontId="114" fillId="0" borderId="13" xfId="0" applyNumberFormat="1" applyFont="1" applyFill="1" applyBorder="1" applyAlignment="1" applyProtection="1">
      <alignment horizontal="centerContinuous" vertical="center"/>
      <protection hidden="1"/>
    </xf>
    <xf numFmtId="0" fontId="114" fillId="0" borderId="14" xfId="0" applyNumberFormat="1" applyFont="1" applyFill="1" applyBorder="1" applyAlignment="1" applyProtection="1">
      <alignment horizontal="centerContinuous" vertical="center" shrinkToFit="1"/>
      <protection hidden="1"/>
    </xf>
    <xf numFmtId="0" fontId="114" fillId="0" borderId="13" xfId="0" applyNumberFormat="1" applyFont="1" applyFill="1" applyBorder="1" applyAlignment="1" applyProtection="1">
      <alignment horizontal="centerContinuous" vertical="center" shrinkToFit="1"/>
      <protection hidden="1"/>
    </xf>
    <xf numFmtId="0" fontId="114" fillId="0" borderId="14" xfId="0" applyNumberFormat="1" applyFont="1" applyFill="1" applyBorder="1" applyAlignment="1" applyProtection="1">
      <alignment horizontal="centerContinuous" vertical="center"/>
      <protection hidden="1"/>
    </xf>
    <xf numFmtId="179" fontId="112" fillId="0" borderId="15" xfId="0" applyNumberFormat="1" applyFont="1" applyFill="1" applyBorder="1" applyAlignment="1" applyProtection="1">
      <alignment vertical="center" wrapText="1"/>
      <protection hidden="1"/>
    </xf>
    <xf numFmtId="179" fontId="0" fillId="0" borderId="15" xfId="0" applyNumberFormat="1" applyFont="1" applyFill="1" applyBorder="1" applyAlignment="1" applyProtection="1">
      <alignment vertical="center" wrapText="1"/>
      <protection hidden="1"/>
    </xf>
    <xf numFmtId="179" fontId="112" fillId="0" borderId="0" xfId="0" applyNumberFormat="1" applyFont="1" applyFill="1" applyAlignment="1">
      <alignment horizontal="right" vertical="center"/>
    </xf>
    <xf numFmtId="0" fontId="116" fillId="0" borderId="0" xfId="0" applyFont="1" applyFill="1" applyAlignment="1">
      <alignment vertical="center"/>
    </xf>
    <xf numFmtId="0" fontId="100" fillId="0" borderId="0" xfId="0" applyFont="1" applyFill="1" applyAlignment="1">
      <alignment horizontal="center" vertical="center"/>
    </xf>
    <xf numFmtId="0" fontId="117" fillId="0" borderId="0" xfId="0" applyFont="1" applyFill="1" applyAlignment="1">
      <alignment horizontal="right"/>
    </xf>
    <xf numFmtId="0" fontId="113" fillId="0" borderId="19" xfId="0" applyFont="1" applyFill="1" applyBorder="1" applyAlignment="1" quotePrefix="1">
      <alignment horizontal="centerContinuous" vertical="center" shrinkToFit="1"/>
    </xf>
    <xf numFmtId="0" fontId="113" fillId="0" borderId="30" xfId="0" applyFont="1" applyFill="1" applyBorder="1" applyAlignment="1">
      <alignment horizontal="centerContinuous" vertical="center"/>
    </xf>
    <xf numFmtId="0" fontId="113" fillId="0" borderId="20" xfId="0" applyFont="1" applyFill="1" applyBorder="1" applyAlignment="1">
      <alignment horizontal="centerContinuous" vertical="center"/>
    </xf>
    <xf numFmtId="0" fontId="113" fillId="0" borderId="19" xfId="0" applyFont="1" applyFill="1" applyBorder="1" applyAlignment="1">
      <alignment horizontal="centerContinuous" vertical="center" shrinkToFit="1"/>
    </xf>
    <xf numFmtId="0" fontId="113" fillId="0" borderId="54" xfId="0" applyFont="1" applyFill="1" applyBorder="1" applyAlignment="1">
      <alignment horizontal="center" vertical="center" shrinkToFit="1"/>
    </xf>
    <xf numFmtId="0" fontId="113" fillId="0" borderId="57" xfId="0" applyFont="1" applyFill="1" applyBorder="1" applyAlignment="1">
      <alignment horizontal="center" vertical="center"/>
    </xf>
    <xf numFmtId="0" fontId="113" fillId="0" borderId="55" xfId="0" applyFont="1" applyFill="1" applyBorder="1" applyAlignment="1">
      <alignment horizontal="center" vertical="center"/>
    </xf>
    <xf numFmtId="0" fontId="113" fillId="0" borderId="17" xfId="0" applyFont="1" applyFill="1" applyBorder="1" applyAlignment="1">
      <alignment vertical="center" shrinkToFit="1"/>
    </xf>
    <xf numFmtId="176" fontId="113" fillId="0" borderId="76" xfId="0" applyNumberFormat="1" applyFont="1" applyFill="1" applyBorder="1" applyAlignment="1">
      <alignment vertical="center"/>
    </xf>
    <xf numFmtId="176" fontId="113" fillId="0" borderId="18" xfId="51" applyNumberFormat="1" applyFont="1" applyFill="1" applyBorder="1" applyAlignment="1" applyProtection="1">
      <alignment vertical="center"/>
      <protection locked="0"/>
    </xf>
    <xf numFmtId="0" fontId="113" fillId="0" borderId="58" xfId="0" applyFont="1" applyFill="1" applyBorder="1" applyAlignment="1">
      <alignment vertical="center" shrinkToFit="1"/>
    </xf>
    <xf numFmtId="176" fontId="113" fillId="0" borderId="62" xfId="0" applyNumberFormat="1" applyFont="1" applyFill="1" applyBorder="1" applyAlignment="1">
      <alignment vertical="center"/>
    </xf>
    <xf numFmtId="176" fontId="113" fillId="0" borderId="59" xfId="51" applyNumberFormat="1" applyFont="1" applyFill="1" applyBorder="1" applyAlignment="1" applyProtection="1">
      <alignment vertical="center"/>
      <protection locked="0"/>
    </xf>
    <xf numFmtId="176" fontId="113" fillId="0" borderId="66" xfId="51" applyNumberFormat="1" applyFont="1" applyFill="1" applyBorder="1" applyAlignment="1">
      <alignment vertical="center" shrinkToFit="1"/>
    </xf>
    <xf numFmtId="176" fontId="113" fillId="0" borderId="64" xfId="51" applyNumberFormat="1" applyFont="1" applyFill="1" applyBorder="1" applyAlignment="1">
      <alignment vertical="center" shrinkToFit="1"/>
    </xf>
    <xf numFmtId="0" fontId="113" fillId="0" borderId="63" xfId="0" applyFont="1" applyFill="1" applyBorder="1" applyAlignment="1">
      <alignment vertical="center" shrinkToFit="1"/>
    </xf>
    <xf numFmtId="176" fontId="113" fillId="0" borderId="66" xfId="0" applyNumberFormat="1" applyFont="1" applyFill="1" applyBorder="1" applyAlignment="1">
      <alignment vertical="center"/>
    </xf>
    <xf numFmtId="0" fontId="113" fillId="0" borderId="73" xfId="0" applyFont="1" applyFill="1" applyBorder="1" applyAlignment="1">
      <alignment horizontal="left" vertical="center" shrinkToFit="1"/>
    </xf>
    <xf numFmtId="0" fontId="113" fillId="0" borderId="75" xfId="0" applyFont="1" applyFill="1" applyBorder="1" applyAlignment="1">
      <alignment horizontal="left" vertical="center" shrinkToFit="1"/>
    </xf>
    <xf numFmtId="0" fontId="113" fillId="0" borderId="77" xfId="0" applyFont="1" applyFill="1" applyBorder="1" applyAlignment="1">
      <alignment horizontal="left" vertical="center" shrinkToFit="1"/>
    </xf>
    <xf numFmtId="0" fontId="118" fillId="0" borderId="73" xfId="0" applyFont="1" applyFill="1" applyBorder="1" applyAlignment="1">
      <alignment horizontal="center" vertical="center" shrinkToFit="1"/>
    </xf>
    <xf numFmtId="0" fontId="118" fillId="0" borderId="75" xfId="0" applyFont="1" applyFill="1" applyBorder="1" applyAlignment="1">
      <alignment horizontal="center" vertical="center" shrinkToFit="1"/>
    </xf>
    <xf numFmtId="0" fontId="118" fillId="0" borderId="77" xfId="0" applyFont="1" applyFill="1" applyBorder="1" applyAlignment="1">
      <alignment horizontal="center" vertical="center" shrinkToFit="1"/>
    </xf>
    <xf numFmtId="0" fontId="113" fillId="34" borderId="63" xfId="0" applyFont="1" applyFill="1" applyBorder="1" applyAlignment="1">
      <alignment vertical="center" shrinkToFit="1"/>
    </xf>
    <xf numFmtId="176" fontId="118" fillId="0" borderId="66" xfId="0" applyNumberFormat="1" applyFont="1" applyFill="1" applyBorder="1" applyAlignment="1">
      <alignment vertical="center"/>
    </xf>
    <xf numFmtId="0" fontId="112" fillId="0" borderId="63" xfId="0" applyFont="1" applyFill="1" applyBorder="1" applyAlignment="1">
      <alignment vertical="center" shrinkToFit="1"/>
    </xf>
    <xf numFmtId="176" fontId="113" fillId="0" borderId="78" xfId="0" applyNumberFormat="1" applyFont="1" applyFill="1" applyBorder="1" applyAlignment="1">
      <alignment vertical="center"/>
    </xf>
    <xf numFmtId="0" fontId="118" fillId="0" borderId="63" xfId="0" applyFont="1" applyFill="1" applyBorder="1" applyAlignment="1">
      <alignment vertical="center" shrinkToFit="1"/>
    </xf>
    <xf numFmtId="176" fontId="58" fillId="0" borderId="59" xfId="51" applyNumberFormat="1" applyFont="1" applyFill="1" applyBorder="1" applyAlignment="1" applyProtection="1">
      <alignment vertical="center"/>
      <protection locked="0"/>
    </xf>
    <xf numFmtId="176" fontId="113" fillId="0" borderId="64" xfId="51" applyNumberFormat="1" applyFont="1" applyFill="1" applyBorder="1" applyAlignment="1" applyProtection="1">
      <alignment vertical="center"/>
      <protection locked="0"/>
    </xf>
    <xf numFmtId="0" fontId="113" fillId="0" borderId="27" xfId="0" applyFont="1" applyFill="1" applyBorder="1" applyAlignment="1">
      <alignment vertical="center" shrinkToFit="1"/>
    </xf>
    <xf numFmtId="176" fontId="113" fillId="0" borderId="79" xfId="0" applyNumberFormat="1" applyFont="1" applyFill="1" applyBorder="1" applyAlignment="1">
      <alignment vertical="center"/>
    </xf>
    <xf numFmtId="176" fontId="113" fillId="0" borderId="68" xfId="51" applyNumberFormat="1" applyFont="1" applyFill="1" applyBorder="1" applyAlignment="1" applyProtection="1">
      <alignment vertical="center"/>
      <protection locked="0"/>
    </xf>
    <xf numFmtId="176" fontId="113" fillId="0" borderId="57" xfId="51" applyNumberFormat="1" applyFont="1" applyFill="1" applyBorder="1" applyAlignment="1" applyProtection="1">
      <alignment vertical="center"/>
      <protection hidden="1"/>
    </xf>
    <xf numFmtId="38" fontId="113" fillId="0" borderId="54" xfId="51" applyFont="1" applyFill="1" applyBorder="1" applyAlignment="1">
      <alignment horizontal="center" vertical="center" shrinkToFit="1"/>
    </xf>
    <xf numFmtId="176" fontId="113" fillId="0" borderId="55" xfId="51" applyNumberFormat="1" applyFont="1" applyFill="1" applyBorder="1" applyAlignment="1" applyProtection="1">
      <alignment vertical="center"/>
      <protection hidden="1"/>
    </xf>
    <xf numFmtId="0" fontId="112" fillId="0" borderId="0" xfId="0" applyFont="1" applyFill="1" applyAlignment="1">
      <alignment vertical="center"/>
    </xf>
    <xf numFmtId="0" fontId="112" fillId="0" borderId="0" xfId="0" applyFont="1" applyFill="1" applyAlignment="1">
      <alignment vertical="top"/>
    </xf>
    <xf numFmtId="38" fontId="112" fillId="0" borderId="0" xfId="51" applyFont="1" applyFill="1" applyAlignment="1">
      <alignment vertical="center"/>
    </xf>
    <xf numFmtId="0" fontId="119" fillId="0" borderId="0" xfId="0" applyFont="1" applyFill="1" applyAlignment="1">
      <alignment vertical="center" shrinkToFit="1"/>
    </xf>
    <xf numFmtId="0" fontId="114" fillId="0" borderId="12" xfId="0" applyNumberFormat="1" applyFont="1" applyFill="1" applyBorder="1" applyAlignment="1" applyProtection="1">
      <alignment horizontal="centerContinuous" vertical="center" shrinkToFit="1"/>
      <protection hidden="1"/>
    </xf>
    <xf numFmtId="0" fontId="118" fillId="0" borderId="0" xfId="0" applyFont="1" applyFill="1" applyAlignment="1">
      <alignment vertical="center"/>
    </xf>
    <xf numFmtId="0" fontId="100" fillId="0" borderId="0" xfId="0" applyFont="1" applyFill="1" applyAlignment="1">
      <alignment vertical="center"/>
    </xf>
    <xf numFmtId="0" fontId="116" fillId="0" borderId="0" xfId="0" applyFont="1" applyFill="1" applyAlignment="1">
      <alignment horizontal="right"/>
    </xf>
    <xf numFmtId="176" fontId="113" fillId="0" borderId="76" xfId="51" applyNumberFormat="1" applyFont="1" applyFill="1" applyBorder="1" applyAlignment="1">
      <alignment vertical="center"/>
    </xf>
    <xf numFmtId="176" fontId="113" fillId="0" borderId="76" xfId="51" applyNumberFormat="1" applyFont="1" applyFill="1" applyBorder="1" applyAlignment="1" applyProtection="1">
      <alignment vertical="center"/>
      <protection locked="0"/>
    </xf>
    <xf numFmtId="38" fontId="113" fillId="0" borderId="17" xfId="51" applyFont="1" applyFill="1" applyBorder="1" applyAlignment="1">
      <alignment vertical="center" shrinkToFit="1"/>
    </xf>
    <xf numFmtId="176" fontId="113" fillId="35" borderId="76" xfId="51" applyNumberFormat="1" applyFont="1" applyFill="1" applyBorder="1" applyAlignment="1">
      <alignment vertical="center"/>
    </xf>
    <xf numFmtId="176" fontId="113" fillId="0" borderId="62" xfId="51" applyNumberFormat="1" applyFont="1" applyFill="1" applyBorder="1" applyAlignment="1">
      <alignment vertical="center"/>
    </xf>
    <xf numFmtId="38" fontId="113" fillId="0" borderId="58" xfId="51" applyFont="1" applyFill="1" applyBorder="1" applyAlignment="1">
      <alignment vertical="center" shrinkToFit="1"/>
    </xf>
    <xf numFmtId="176" fontId="113" fillId="0" borderId="66" xfId="51" applyNumberFormat="1" applyFont="1" applyFill="1" applyBorder="1" applyAlignment="1">
      <alignment vertical="center"/>
    </xf>
    <xf numFmtId="38" fontId="113" fillId="0" borderId="63" xfId="51" applyFont="1" applyFill="1" applyBorder="1" applyAlignment="1">
      <alignment vertical="center" shrinkToFit="1"/>
    </xf>
    <xf numFmtId="38" fontId="118" fillId="0" borderId="63" xfId="51" applyFont="1" applyFill="1" applyBorder="1" applyAlignment="1">
      <alignment vertical="center" shrinkToFit="1"/>
    </xf>
    <xf numFmtId="0" fontId="118" fillId="0" borderId="63" xfId="0" applyFont="1" applyFill="1" applyBorder="1" applyAlignment="1">
      <alignment vertical="center"/>
    </xf>
    <xf numFmtId="176" fontId="120" fillId="0" borderId="66" xfId="51" applyNumberFormat="1" applyFont="1" applyFill="1" applyBorder="1" applyAlignment="1">
      <alignment vertical="center"/>
    </xf>
    <xf numFmtId="176" fontId="113" fillId="0" borderId="79" xfId="51" applyNumberFormat="1" applyFont="1" applyFill="1" applyBorder="1" applyAlignment="1">
      <alignment vertical="center"/>
    </xf>
    <xf numFmtId="176" fontId="113" fillId="0" borderId="28" xfId="51" applyNumberFormat="1" applyFont="1" applyFill="1" applyBorder="1" applyAlignment="1" applyProtection="1">
      <alignment vertical="center"/>
      <protection locked="0"/>
    </xf>
    <xf numFmtId="38" fontId="113" fillId="0" borderId="27" xfId="51" applyFont="1" applyFill="1" applyBorder="1" applyAlignment="1">
      <alignment vertical="center" shrinkToFit="1"/>
    </xf>
    <xf numFmtId="176" fontId="113" fillId="0" borderId="80" xfId="51" applyNumberFormat="1" applyFont="1" applyFill="1" applyBorder="1" applyAlignment="1" applyProtection="1">
      <alignment vertical="center"/>
      <protection locked="0"/>
    </xf>
    <xf numFmtId="0" fontId="113" fillId="0" borderId="0" xfId="0" applyFont="1" applyFill="1" applyAlignment="1">
      <alignment vertical="center" shrinkToFit="1"/>
    </xf>
    <xf numFmtId="38" fontId="113" fillId="0" borderId="0" xfId="51" applyFont="1" applyFill="1" applyAlignment="1">
      <alignment vertical="center"/>
    </xf>
    <xf numFmtId="38" fontId="113" fillId="0" borderId="0" xfId="51" applyFont="1" applyFill="1" applyAlignment="1">
      <alignment vertical="center" shrinkToFit="1"/>
    </xf>
    <xf numFmtId="38" fontId="121" fillId="0" borderId="0" xfId="51" applyFont="1" applyFill="1" applyAlignment="1">
      <alignment vertical="center"/>
    </xf>
    <xf numFmtId="38" fontId="121" fillId="0" borderId="0" xfId="51" applyFont="1" applyFill="1" applyAlignment="1">
      <alignment vertical="center" shrinkToFit="1"/>
    </xf>
    <xf numFmtId="38" fontId="116" fillId="0" borderId="0" xfId="51" applyFont="1" applyFill="1" applyAlignment="1">
      <alignment vertical="center"/>
    </xf>
    <xf numFmtId="0" fontId="113" fillId="0" borderId="81" xfId="0" applyFont="1" applyFill="1" applyBorder="1" applyAlignment="1">
      <alignment vertical="center" shrinkToFit="1"/>
    </xf>
    <xf numFmtId="176" fontId="113" fillId="0" borderId="72" xfId="51" applyNumberFormat="1" applyFont="1" applyFill="1" applyBorder="1" applyAlignment="1" applyProtection="1">
      <alignment vertical="center"/>
      <protection locked="0"/>
    </xf>
    <xf numFmtId="38" fontId="113" fillId="0" borderId="81" xfId="51" applyFont="1" applyFill="1" applyBorder="1" applyAlignment="1">
      <alignment vertical="center" shrinkToFit="1"/>
    </xf>
    <xf numFmtId="176" fontId="113" fillId="0" borderId="82" xfId="51" applyNumberFormat="1" applyFont="1" applyFill="1" applyBorder="1" applyAlignment="1" applyProtection="1">
      <alignment vertical="center"/>
      <protection locked="0"/>
    </xf>
    <xf numFmtId="0" fontId="113" fillId="0" borderId="83" xfId="0" applyFont="1" applyFill="1" applyBorder="1" applyAlignment="1">
      <alignment vertical="center" shrinkToFit="1"/>
    </xf>
    <xf numFmtId="38" fontId="113" fillId="0" borderId="60" xfId="51" applyFont="1" applyFill="1" applyBorder="1" applyAlignment="1">
      <alignment vertical="center" shrinkToFit="1"/>
    </xf>
    <xf numFmtId="176" fontId="113" fillId="0" borderId="84" xfId="51" applyNumberFormat="1" applyFont="1" applyFill="1" applyBorder="1" applyAlignment="1" applyProtection="1">
      <alignment vertical="center"/>
      <protection locked="0"/>
    </xf>
    <xf numFmtId="0" fontId="113" fillId="0" borderId="65" xfId="0" applyFont="1" applyFill="1" applyBorder="1" applyAlignment="1">
      <alignment vertical="center" shrinkToFit="1"/>
    </xf>
    <xf numFmtId="38" fontId="113" fillId="0" borderId="65" xfId="51" applyFont="1" applyFill="1" applyBorder="1" applyAlignment="1">
      <alignment vertical="center" shrinkToFit="1"/>
    </xf>
    <xf numFmtId="0" fontId="112" fillId="0" borderId="65" xfId="0" applyFont="1" applyFill="1" applyBorder="1" applyAlignment="1">
      <alignment vertical="center"/>
    </xf>
    <xf numFmtId="176" fontId="122" fillId="0" borderId="66" xfId="51" applyNumberFormat="1" applyFont="1" applyFill="1" applyBorder="1" applyAlignment="1">
      <alignment vertical="center"/>
    </xf>
    <xf numFmtId="0" fontId="112" fillId="0" borderId="65" xfId="0" applyFont="1" applyFill="1" applyBorder="1" applyAlignment="1">
      <alignment horizontal="left" vertical="center"/>
    </xf>
    <xf numFmtId="176" fontId="122" fillId="0" borderId="66" xfId="51" applyNumberFormat="1" applyFont="1" applyFill="1" applyBorder="1" applyAlignment="1">
      <alignment horizontal="left" vertical="center"/>
    </xf>
    <xf numFmtId="176" fontId="113" fillId="0" borderId="84" xfId="51" applyNumberFormat="1" applyFont="1" applyFill="1" applyBorder="1" applyAlignment="1" applyProtection="1">
      <alignment horizontal="center" vertical="center"/>
      <protection locked="0"/>
    </xf>
    <xf numFmtId="0" fontId="112" fillId="0" borderId="65" xfId="0" applyFont="1" applyFill="1" applyBorder="1" applyAlignment="1">
      <alignment vertical="center" shrinkToFit="1"/>
    </xf>
    <xf numFmtId="0" fontId="122" fillId="0" borderId="63" xfId="0" applyFont="1" applyFill="1" applyBorder="1" applyAlignment="1">
      <alignment vertical="center" shrinkToFit="1"/>
    </xf>
    <xf numFmtId="176" fontId="58" fillId="0" borderId="64" xfId="51" applyNumberFormat="1" applyFont="1" applyFill="1" applyBorder="1" applyAlignment="1" applyProtection="1">
      <alignment vertical="center"/>
      <protection locked="0"/>
    </xf>
    <xf numFmtId="176" fontId="113" fillId="0" borderId="70" xfId="51" applyNumberFormat="1" applyFont="1" applyFill="1" applyBorder="1" applyAlignment="1">
      <alignment vertical="center"/>
    </xf>
    <xf numFmtId="0" fontId="113" fillId="0" borderId="67" xfId="0" applyFont="1" applyFill="1" applyBorder="1" applyAlignment="1">
      <alignment vertical="center" shrinkToFit="1"/>
    </xf>
    <xf numFmtId="38" fontId="113" fillId="0" borderId="69" xfId="51" applyFont="1" applyFill="1" applyBorder="1" applyAlignment="1">
      <alignment vertical="center" shrinkToFit="1"/>
    </xf>
    <xf numFmtId="176" fontId="113" fillId="0" borderId="85" xfId="51" applyNumberFormat="1" applyFont="1" applyFill="1" applyBorder="1" applyAlignment="1" applyProtection="1">
      <alignment vertical="center"/>
      <protection locked="0"/>
    </xf>
    <xf numFmtId="38" fontId="113" fillId="0" borderId="67" xfId="51" applyFont="1" applyFill="1" applyBorder="1" applyAlignment="1">
      <alignment vertical="center" shrinkToFit="1"/>
    </xf>
    <xf numFmtId="0" fontId="113" fillId="0" borderId="69" xfId="0" applyFont="1" applyFill="1" applyBorder="1" applyAlignment="1">
      <alignment vertical="center" shrinkToFit="1"/>
    </xf>
    <xf numFmtId="0" fontId="0" fillId="0" borderId="0" xfId="0" applyFont="1" applyFill="1" applyAlignment="1">
      <alignment vertical="center"/>
    </xf>
    <xf numFmtId="0" fontId="123" fillId="0" borderId="0" xfId="43" applyFont="1" applyFill="1" applyAlignment="1" applyProtection="1">
      <alignment vertical="center"/>
      <protection/>
    </xf>
    <xf numFmtId="0" fontId="52" fillId="0" borderId="63" xfId="0" applyFont="1" applyFill="1" applyBorder="1" applyAlignment="1">
      <alignment vertical="center" shrinkToFit="1"/>
    </xf>
    <xf numFmtId="0" fontId="124" fillId="0" borderId="65" xfId="0" applyFont="1" applyFill="1" applyBorder="1" applyAlignment="1">
      <alignment vertical="center"/>
    </xf>
    <xf numFmtId="0" fontId="124" fillId="0" borderId="65" xfId="0" applyFont="1" applyFill="1" applyBorder="1" applyAlignment="1">
      <alignment vertical="top"/>
    </xf>
    <xf numFmtId="176" fontId="0" fillId="0" borderId="0" xfId="0" applyNumberFormat="1" applyFont="1" applyFill="1" applyAlignment="1">
      <alignment vertical="center"/>
    </xf>
    <xf numFmtId="0" fontId="119" fillId="0" borderId="0" xfId="0" applyFont="1" applyFill="1" applyAlignment="1">
      <alignment horizontal="left" vertical="center" shrinkToFit="1"/>
    </xf>
    <xf numFmtId="0" fontId="0" fillId="0" borderId="0" xfId="0" applyFont="1" applyFill="1" applyAlignment="1">
      <alignment horizontal="left" vertical="center" shrinkToFit="1"/>
    </xf>
    <xf numFmtId="0" fontId="112" fillId="0" borderId="0" xfId="0" applyFont="1" applyFill="1" applyBorder="1" applyAlignment="1">
      <alignment vertical="center"/>
    </xf>
    <xf numFmtId="0" fontId="51" fillId="0" borderId="0" xfId="43" applyFont="1" applyAlignment="1" applyProtection="1">
      <alignment vertical="center"/>
      <protection/>
    </xf>
    <xf numFmtId="0" fontId="0" fillId="0" borderId="0" xfId="0" applyFont="1" applyAlignment="1">
      <alignment vertical="center" shrinkToFit="1"/>
    </xf>
    <xf numFmtId="0" fontId="0" fillId="0" borderId="0" xfId="0" applyFont="1" applyAlignment="1">
      <alignment vertical="center"/>
    </xf>
    <xf numFmtId="0" fontId="112" fillId="0" borderId="11" xfId="0" applyFont="1" applyBorder="1" applyAlignment="1">
      <alignment horizontal="right"/>
    </xf>
    <xf numFmtId="0" fontId="113" fillId="33" borderId="12" xfId="0" applyFont="1" applyFill="1" applyBorder="1" applyAlignment="1">
      <alignment horizontal="centerContinuous" vertical="center" shrinkToFit="1"/>
    </xf>
    <xf numFmtId="0" fontId="113" fillId="33" borderId="14" xfId="0" applyFont="1" applyFill="1" applyBorder="1" applyAlignment="1">
      <alignment horizontal="centerContinuous" vertical="center"/>
    </xf>
    <xf numFmtId="0" fontId="113" fillId="33" borderId="12" xfId="0" applyFont="1" applyFill="1" applyBorder="1" applyAlignment="1">
      <alignment horizontal="centerContinuous" vertical="center"/>
    </xf>
    <xf numFmtId="0" fontId="113" fillId="33" borderId="14" xfId="0" applyFont="1" applyFill="1" applyBorder="1" applyAlignment="1">
      <alignment horizontal="centerContinuous" vertical="center" shrinkToFit="1"/>
    </xf>
    <xf numFmtId="0" fontId="113" fillId="33" borderId="15" xfId="0" applyFont="1" applyFill="1" applyBorder="1" applyAlignment="1">
      <alignment horizontal="centerContinuous" vertical="center" shrinkToFit="1"/>
    </xf>
    <xf numFmtId="0" fontId="113" fillId="33" borderId="13" xfId="0" applyFont="1" applyFill="1" applyBorder="1" applyAlignment="1">
      <alignment horizontal="centerContinuous" vertical="center"/>
    </xf>
    <xf numFmtId="0" fontId="113" fillId="33" borderId="13" xfId="0" applyFont="1" applyFill="1" applyBorder="1" applyAlignment="1">
      <alignment horizontal="centerContinuous" vertical="center" shrinkToFit="1"/>
    </xf>
    <xf numFmtId="0" fontId="113" fillId="33" borderId="15" xfId="0" applyFont="1" applyFill="1" applyBorder="1" applyAlignment="1">
      <alignment horizontal="centerContinuous" vertical="center"/>
    </xf>
    <xf numFmtId="0" fontId="114" fillId="0" borderId="12" xfId="0" applyNumberFormat="1" applyFont="1" applyBorder="1" applyAlignment="1" applyProtection="1">
      <alignment horizontal="centerContinuous" vertical="center" shrinkToFit="1"/>
      <protection hidden="1"/>
    </xf>
    <xf numFmtId="0" fontId="0" fillId="0" borderId="14" xfId="0" applyNumberFormat="1" applyFont="1" applyBorder="1" applyAlignment="1" applyProtection="1">
      <alignment horizontal="centerContinuous" vertical="center"/>
      <protection hidden="1"/>
    </xf>
    <xf numFmtId="176" fontId="115" fillId="0" borderId="12" xfId="0" applyNumberFormat="1" applyFont="1" applyBorder="1" applyAlignment="1" applyProtection="1">
      <alignment horizontal="right" vertical="center"/>
      <protection hidden="1"/>
    </xf>
    <xf numFmtId="176" fontId="115" fillId="0" borderId="14" xfId="0" applyNumberFormat="1" applyFont="1" applyBorder="1" applyAlignment="1" applyProtection="1">
      <alignment horizontal="right" vertical="center"/>
      <protection hidden="1"/>
    </xf>
    <xf numFmtId="0" fontId="115" fillId="0" borderId="14" xfId="0" applyNumberFormat="1" applyFont="1" applyBorder="1" applyAlignment="1" applyProtection="1">
      <alignment horizontal="right" vertical="center"/>
      <protection hidden="1"/>
    </xf>
    <xf numFmtId="179" fontId="114" fillId="0" borderId="15" xfId="0" applyNumberFormat="1" applyFont="1" applyBorder="1" applyAlignment="1" applyProtection="1">
      <alignment horizontal="center" vertical="center" shrinkToFit="1"/>
      <protection hidden="1"/>
    </xf>
    <xf numFmtId="179" fontId="114" fillId="0" borderId="12" xfId="0" applyNumberFormat="1" applyFont="1" applyBorder="1" applyAlignment="1" applyProtection="1">
      <alignment horizontal="centerContinuous" vertical="center" shrinkToFit="1"/>
      <protection hidden="1"/>
    </xf>
    <xf numFmtId="0" fontId="114" fillId="0" borderId="13" xfId="0" applyNumberFormat="1" applyFont="1" applyBorder="1" applyAlignment="1" applyProtection="1">
      <alignment horizontal="centerContinuous" vertical="center"/>
      <protection hidden="1"/>
    </xf>
    <xf numFmtId="0" fontId="114" fillId="0" borderId="14" xfId="0" applyNumberFormat="1" applyFont="1" applyBorder="1" applyAlignment="1" applyProtection="1">
      <alignment horizontal="centerContinuous" vertical="center" shrinkToFit="1"/>
      <protection hidden="1"/>
    </xf>
    <xf numFmtId="0" fontId="114" fillId="0" borderId="13" xfId="0" applyNumberFormat="1" applyFont="1" applyBorder="1" applyAlignment="1" applyProtection="1">
      <alignment horizontal="centerContinuous" vertical="center" shrinkToFit="1"/>
      <protection hidden="1"/>
    </xf>
    <xf numFmtId="0" fontId="114" fillId="0" borderId="14" xfId="0" applyNumberFormat="1" applyFont="1" applyBorder="1" applyAlignment="1" applyProtection="1">
      <alignment horizontal="centerContinuous" vertical="center"/>
      <protection hidden="1"/>
    </xf>
    <xf numFmtId="179" fontId="112" fillId="0" borderId="15" xfId="0" applyNumberFormat="1" applyFont="1" applyBorder="1" applyAlignment="1" applyProtection="1">
      <alignment vertical="center" wrapText="1"/>
      <protection hidden="1"/>
    </xf>
    <xf numFmtId="179" fontId="0" fillId="0" borderId="15" xfId="0" applyNumberFormat="1" applyFont="1" applyBorder="1" applyAlignment="1" applyProtection="1">
      <alignment vertical="center" wrapText="1"/>
      <protection hidden="1"/>
    </xf>
    <xf numFmtId="0" fontId="118" fillId="0" borderId="0" xfId="0" applyFont="1" applyAlignment="1">
      <alignment vertical="center"/>
    </xf>
    <xf numFmtId="179" fontId="112" fillId="0" borderId="0" xfId="0" applyNumberFormat="1" applyFont="1" applyAlignment="1">
      <alignment horizontal="right" vertical="center"/>
    </xf>
    <xf numFmtId="0" fontId="116" fillId="0" borderId="0" xfId="0" applyFont="1" applyAlignment="1">
      <alignment vertical="center"/>
    </xf>
    <xf numFmtId="0" fontId="100" fillId="0" borderId="0" xfId="0" applyFont="1" applyAlignment="1">
      <alignment vertical="center"/>
    </xf>
    <xf numFmtId="0" fontId="116" fillId="0" borderId="0" xfId="0" applyFont="1" applyAlignment="1">
      <alignment horizontal="right"/>
    </xf>
    <xf numFmtId="0" fontId="113" fillId="33" borderId="19" xfId="0" applyFont="1" applyFill="1" applyBorder="1" applyAlignment="1" quotePrefix="1">
      <alignment horizontal="centerContinuous" vertical="center" shrinkToFit="1"/>
    </xf>
    <xf numFmtId="0" fontId="113" fillId="33" borderId="30" xfId="0" applyFont="1" applyFill="1" applyBorder="1" applyAlignment="1">
      <alignment horizontal="centerContinuous" vertical="center"/>
    </xf>
    <xf numFmtId="0" fontId="113" fillId="33" borderId="20" xfId="0" applyFont="1" applyFill="1" applyBorder="1" applyAlignment="1">
      <alignment horizontal="centerContinuous" vertical="center"/>
    </xf>
    <xf numFmtId="0" fontId="113" fillId="33" borderId="19" xfId="0" applyFont="1" applyFill="1" applyBorder="1" applyAlignment="1">
      <alignment horizontal="centerContinuous" vertical="center" shrinkToFit="1"/>
    </xf>
    <xf numFmtId="0" fontId="113" fillId="33" borderId="54" xfId="0" applyFont="1" applyFill="1" applyBorder="1" applyAlignment="1">
      <alignment horizontal="center" vertical="center" shrinkToFit="1"/>
    </xf>
    <xf numFmtId="0" fontId="113" fillId="33" borderId="57" xfId="0" applyFont="1" applyFill="1" applyBorder="1" applyAlignment="1">
      <alignment horizontal="center" vertical="center"/>
    </xf>
    <xf numFmtId="0" fontId="113" fillId="33" borderId="55" xfId="0" applyFont="1" applyFill="1" applyBorder="1" applyAlignment="1">
      <alignment horizontal="center" vertical="center"/>
    </xf>
    <xf numFmtId="0" fontId="113" fillId="0" borderId="17" xfId="0" applyFont="1" applyBorder="1" applyAlignment="1">
      <alignment vertical="center" shrinkToFit="1"/>
    </xf>
    <xf numFmtId="176" fontId="113" fillId="0" borderId="76" xfId="51" applyNumberFormat="1" applyFont="1" applyBorder="1" applyAlignment="1">
      <alignment vertical="center"/>
    </xf>
    <xf numFmtId="176" fontId="113" fillId="0" borderId="18" xfId="51" applyNumberFormat="1" applyFont="1" applyBorder="1" applyAlignment="1" applyProtection="1">
      <alignment vertical="center"/>
      <protection locked="0"/>
    </xf>
    <xf numFmtId="0" fontId="113" fillId="0" borderId="58" xfId="0" applyFont="1" applyBorder="1" applyAlignment="1">
      <alignment vertical="center" shrinkToFit="1"/>
    </xf>
    <xf numFmtId="176" fontId="113" fillId="0" borderId="62" xfId="51" applyNumberFormat="1" applyFont="1" applyBorder="1" applyAlignment="1">
      <alignment vertical="center"/>
    </xf>
    <xf numFmtId="176" fontId="113" fillId="0" borderId="59" xfId="51" applyNumberFormat="1" applyFont="1" applyBorder="1" applyAlignment="1" applyProtection="1">
      <alignment vertical="center"/>
      <protection locked="0"/>
    </xf>
    <xf numFmtId="0" fontId="113" fillId="0" borderId="63" xfId="0" applyFont="1" applyBorder="1" applyAlignment="1">
      <alignment vertical="center" shrinkToFit="1"/>
    </xf>
    <xf numFmtId="176" fontId="113" fillId="0" borderId="66" xfId="51" applyNumberFormat="1" applyFont="1" applyBorder="1" applyAlignment="1">
      <alignment vertical="center"/>
    </xf>
    <xf numFmtId="176" fontId="113" fillId="0" borderId="64" xfId="51" applyNumberFormat="1" applyFont="1" applyBorder="1" applyAlignment="1" applyProtection="1">
      <alignment vertical="center"/>
      <protection locked="0"/>
    </xf>
    <xf numFmtId="0" fontId="39" fillId="0" borderId="63" xfId="0" applyFont="1" applyFill="1" applyBorder="1" applyAlignment="1">
      <alignment vertical="center" shrinkToFit="1"/>
    </xf>
    <xf numFmtId="0" fontId="113" fillId="0" borderId="27" xfId="0" applyFont="1" applyBorder="1" applyAlignment="1">
      <alignment vertical="center" shrinkToFit="1"/>
    </xf>
    <xf numFmtId="176" fontId="113" fillId="0" borderId="79" xfId="51" applyNumberFormat="1" applyFont="1" applyBorder="1" applyAlignment="1">
      <alignment vertical="center"/>
    </xf>
    <xf numFmtId="176" fontId="113" fillId="0" borderId="28" xfId="51" applyNumberFormat="1" applyFont="1" applyBorder="1" applyAlignment="1" applyProtection="1">
      <alignment vertical="center"/>
      <protection locked="0"/>
    </xf>
    <xf numFmtId="176" fontId="113" fillId="0" borderId="80" xfId="51" applyNumberFormat="1" applyFont="1" applyBorder="1" applyAlignment="1" applyProtection="1">
      <alignment vertical="center"/>
      <protection locked="0"/>
    </xf>
    <xf numFmtId="38" fontId="113" fillId="33" borderId="54" xfId="51" applyFont="1" applyFill="1" applyBorder="1" applyAlignment="1">
      <alignment horizontal="center" vertical="center" shrinkToFit="1"/>
    </xf>
    <xf numFmtId="176" fontId="113" fillId="33" borderId="57" xfId="51" applyNumberFormat="1" applyFont="1" applyFill="1" applyBorder="1" applyAlignment="1" applyProtection="1">
      <alignment vertical="center"/>
      <protection hidden="1"/>
    </xf>
    <xf numFmtId="176" fontId="113" fillId="33" borderId="55" xfId="51" applyNumberFormat="1" applyFont="1" applyFill="1" applyBorder="1" applyAlignment="1" applyProtection="1">
      <alignment vertical="center"/>
      <protection hidden="1"/>
    </xf>
    <xf numFmtId="0" fontId="113" fillId="0" borderId="0" xfId="0" applyFont="1" applyAlignment="1">
      <alignment vertical="center" shrinkToFit="1"/>
    </xf>
    <xf numFmtId="38" fontId="113" fillId="0" borderId="0" xfId="51" applyFont="1" applyAlignment="1">
      <alignment vertical="center" shrinkToFit="1"/>
    </xf>
    <xf numFmtId="38" fontId="113" fillId="0" borderId="0" xfId="51" applyFont="1" applyAlignment="1">
      <alignment vertical="center"/>
    </xf>
    <xf numFmtId="0" fontId="113" fillId="0" borderId="54" xfId="0" applyFont="1" applyBorder="1" applyAlignment="1">
      <alignment horizontal="center" vertical="center" shrinkToFit="1"/>
    </xf>
    <xf numFmtId="176" fontId="113" fillId="0" borderId="57" xfId="51" applyNumberFormat="1" applyFont="1" applyBorder="1" applyAlignment="1" applyProtection="1">
      <alignment vertical="center"/>
      <protection hidden="1"/>
    </xf>
    <xf numFmtId="176" fontId="113" fillId="0" borderId="55" xfId="51" applyNumberFormat="1" applyFont="1" applyBorder="1" applyAlignment="1" applyProtection="1">
      <alignment vertical="center"/>
      <protection hidden="1"/>
    </xf>
    <xf numFmtId="0" fontId="112" fillId="0" borderId="0" xfId="0" applyFont="1" applyAlignment="1">
      <alignment vertical="center"/>
    </xf>
    <xf numFmtId="38" fontId="121" fillId="0" borderId="0" xfId="51" applyFont="1" applyAlignment="1">
      <alignment vertical="center"/>
    </xf>
    <xf numFmtId="0" fontId="119" fillId="0" borderId="0" xfId="0" applyFont="1" applyAlignment="1">
      <alignment horizontal="left" vertical="center" shrinkToFit="1"/>
    </xf>
    <xf numFmtId="0" fontId="0" fillId="0" borderId="0" xfId="0" applyFont="1" applyAlignment="1">
      <alignment vertical="center"/>
    </xf>
    <xf numFmtId="0" fontId="112" fillId="0" borderId="0" xfId="0" applyFont="1" applyAlignment="1">
      <alignment horizontal="left" vertical="center"/>
    </xf>
    <xf numFmtId="0" fontId="113" fillId="0" borderId="81" xfId="0" applyFont="1" applyBorder="1" applyAlignment="1">
      <alignment vertical="center" shrinkToFit="1"/>
    </xf>
    <xf numFmtId="176" fontId="113" fillId="0" borderId="72" xfId="51" applyNumberFormat="1" applyFont="1" applyBorder="1" applyAlignment="1" applyProtection="1">
      <alignment vertical="center"/>
      <protection locked="0"/>
    </xf>
    <xf numFmtId="0" fontId="113" fillId="0" borderId="83" xfId="0" applyFont="1" applyBorder="1" applyAlignment="1">
      <alignment vertical="center" shrinkToFit="1"/>
    </xf>
    <xf numFmtId="0" fontId="113" fillId="0" borderId="60" xfId="0" applyFont="1" applyFill="1" applyBorder="1" applyAlignment="1">
      <alignment vertical="center" shrinkToFit="1"/>
    </xf>
    <xf numFmtId="0" fontId="113" fillId="0" borderId="60" xfId="0" applyFont="1" applyBorder="1" applyAlignment="1">
      <alignment vertical="center" shrinkToFit="1"/>
    </xf>
    <xf numFmtId="0" fontId="113" fillId="0" borderId="65" xfId="0" applyFont="1" applyBorder="1" applyAlignment="1">
      <alignment vertical="center" shrinkToFit="1"/>
    </xf>
    <xf numFmtId="0" fontId="125" fillId="0" borderId="63" xfId="0" applyFont="1" applyBorder="1" applyAlignment="1">
      <alignment vertical="center" shrinkToFit="1"/>
    </xf>
    <xf numFmtId="0" fontId="113" fillId="0" borderId="67" xfId="0" applyFont="1" applyBorder="1" applyAlignment="1">
      <alignment vertical="center" shrinkToFit="1"/>
    </xf>
    <xf numFmtId="176" fontId="113" fillId="0" borderId="70" xfId="51" applyNumberFormat="1" applyFont="1" applyBorder="1" applyAlignment="1">
      <alignment vertical="center"/>
    </xf>
    <xf numFmtId="176" fontId="113" fillId="0" borderId="68" xfId="51" applyNumberFormat="1" applyFont="1" applyBorder="1" applyAlignment="1" applyProtection="1">
      <alignment vertical="center"/>
      <protection locked="0"/>
    </xf>
    <xf numFmtId="0" fontId="113" fillId="0" borderId="69" xfId="0" applyFont="1" applyBorder="1" applyAlignment="1">
      <alignment vertical="center" shrinkToFit="1"/>
    </xf>
    <xf numFmtId="176" fontId="113" fillId="0" borderId="86" xfId="51" applyNumberFormat="1" applyFont="1" applyFill="1" applyBorder="1" applyAlignment="1" applyProtection="1">
      <alignment vertical="center"/>
      <protection locked="0"/>
    </xf>
    <xf numFmtId="176" fontId="113" fillId="0" borderId="78" xfId="51" applyNumberFormat="1" applyFont="1" applyFill="1" applyBorder="1" applyAlignment="1">
      <alignment vertical="center"/>
    </xf>
    <xf numFmtId="0" fontId="113" fillId="0" borderId="87" xfId="0" applyFont="1" applyFill="1" applyBorder="1" applyAlignment="1">
      <alignment vertical="center" shrinkToFit="1"/>
    </xf>
    <xf numFmtId="0" fontId="113" fillId="0" borderId="88" xfId="0" applyFont="1" applyFill="1" applyBorder="1" applyAlignment="1">
      <alignment vertical="center" shrinkToFit="1"/>
    </xf>
    <xf numFmtId="0" fontId="112" fillId="0" borderId="88" xfId="0" applyFont="1" applyFill="1" applyBorder="1" applyAlignment="1">
      <alignment vertical="center"/>
    </xf>
    <xf numFmtId="0" fontId="112" fillId="0" borderId="87" xfId="0" applyFont="1" applyFill="1" applyBorder="1" applyAlignment="1">
      <alignment vertical="center"/>
    </xf>
    <xf numFmtId="0" fontId="112" fillId="0" borderId="30" xfId="0" applyFont="1" applyFill="1" applyBorder="1" applyAlignment="1">
      <alignment horizontal="left" shrinkToFit="1"/>
    </xf>
    <xf numFmtId="38" fontId="112" fillId="0" borderId="0" xfId="51" applyFont="1" applyFill="1" applyAlignment="1">
      <alignment shrinkToFit="1"/>
    </xf>
    <xf numFmtId="38" fontId="112" fillId="0" borderId="0" xfId="51" applyFont="1" applyFill="1" applyAlignment="1">
      <alignment/>
    </xf>
    <xf numFmtId="0" fontId="112" fillId="0" borderId="0" xfId="0" applyFont="1" applyFill="1" applyAlignment="1">
      <alignment shrinkToFit="1"/>
    </xf>
    <xf numFmtId="0" fontId="112" fillId="0" borderId="54" xfId="0" applyFont="1" applyFill="1" applyBorder="1" applyAlignment="1">
      <alignment horizontal="center" shrinkToFit="1"/>
    </xf>
    <xf numFmtId="176" fontId="113" fillId="0" borderId="57" xfId="51" applyNumberFormat="1" applyFont="1" applyFill="1" applyBorder="1" applyAlignment="1" applyProtection="1">
      <alignment/>
      <protection hidden="1"/>
    </xf>
    <xf numFmtId="176" fontId="113" fillId="0" borderId="55" xfId="51" applyNumberFormat="1" applyFont="1" applyFill="1" applyBorder="1" applyAlignment="1" applyProtection="1">
      <alignment/>
      <protection hidden="1"/>
    </xf>
    <xf numFmtId="0" fontId="119" fillId="0" borderId="0" xfId="0" applyFont="1" applyFill="1" applyAlignment="1">
      <alignment horizontal="left" shrinkToFit="1"/>
    </xf>
    <xf numFmtId="0" fontId="112" fillId="0" borderId="0" xfId="0" applyFont="1" applyFill="1" applyAlignment="1">
      <alignment/>
    </xf>
    <xf numFmtId="0" fontId="119" fillId="0" borderId="0" xfId="0" applyFont="1" applyFill="1" applyAlignment="1">
      <alignment shrinkToFit="1"/>
    </xf>
    <xf numFmtId="3" fontId="0" fillId="0" borderId="0" xfId="0" applyNumberFormat="1" applyFont="1" applyFill="1" applyAlignment="1">
      <alignment vertical="center"/>
    </xf>
    <xf numFmtId="0" fontId="118" fillId="0" borderId="73" xfId="0" applyFont="1" applyFill="1" applyBorder="1" applyAlignment="1">
      <alignment horizontal="left" vertical="center" shrinkToFit="1"/>
    </xf>
    <xf numFmtId="0" fontId="118" fillId="0" borderId="75" xfId="0" applyFont="1" applyFill="1" applyBorder="1" applyAlignment="1">
      <alignment horizontal="left" vertical="center" shrinkToFit="1"/>
    </xf>
    <xf numFmtId="0" fontId="118" fillId="0" borderId="77" xfId="0" applyFont="1" applyFill="1" applyBorder="1" applyAlignment="1">
      <alignment horizontal="left" vertical="center" shrinkToFit="1"/>
    </xf>
    <xf numFmtId="0" fontId="126" fillId="34" borderId="58" xfId="0" applyFont="1" applyFill="1" applyBorder="1" applyAlignment="1">
      <alignment vertical="center" shrinkToFit="1"/>
    </xf>
    <xf numFmtId="0" fontId="118" fillId="34" borderId="58" xfId="0" applyFont="1" applyFill="1" applyBorder="1" applyAlignment="1">
      <alignment vertical="center" shrinkToFit="1"/>
    </xf>
    <xf numFmtId="0" fontId="100" fillId="0" borderId="0" xfId="0" applyFont="1" applyFill="1" applyAlignment="1">
      <alignment horizontal="right" vertical="center"/>
    </xf>
    <xf numFmtId="176" fontId="113" fillId="0" borderId="57" xfId="0" applyNumberFormat="1" applyFont="1" applyFill="1" applyBorder="1" applyAlignment="1">
      <alignment horizontal="center" vertical="center"/>
    </xf>
    <xf numFmtId="176" fontId="113" fillId="0" borderId="55" xfId="0" applyNumberFormat="1" applyFont="1" applyFill="1" applyBorder="1" applyAlignment="1">
      <alignment horizontal="center" vertical="center"/>
    </xf>
    <xf numFmtId="0" fontId="118" fillId="0" borderId="17" xfId="0" applyFont="1" applyFill="1" applyBorder="1" applyAlignment="1">
      <alignment vertical="center" shrinkToFit="1"/>
    </xf>
    <xf numFmtId="0" fontId="118" fillId="0" borderId="76" xfId="0" applyFont="1" applyFill="1" applyBorder="1" applyAlignment="1">
      <alignment vertical="center" shrinkToFit="1"/>
    </xf>
    <xf numFmtId="0" fontId="118" fillId="0" borderId="18" xfId="0" applyFont="1" applyFill="1" applyBorder="1" applyAlignment="1">
      <alignment vertical="center" shrinkToFit="1"/>
    </xf>
    <xf numFmtId="0" fontId="100" fillId="0" borderId="0" xfId="0" applyFont="1" applyAlignment="1">
      <alignment horizontal="center" vertical="center" shrinkToFit="1"/>
    </xf>
    <xf numFmtId="38" fontId="113" fillId="0" borderId="76" xfId="51" applyFont="1" applyBorder="1" applyAlignment="1">
      <alignment vertical="center"/>
    </xf>
    <xf numFmtId="38" fontId="113" fillId="0" borderId="62" xfId="51" applyFont="1" applyBorder="1" applyAlignment="1">
      <alignment vertical="center"/>
    </xf>
    <xf numFmtId="0" fontId="113" fillId="0" borderId="58" xfId="0" applyFont="1" applyBorder="1" applyAlignment="1">
      <alignment horizontal="center" vertical="center" shrinkToFit="1"/>
    </xf>
    <xf numFmtId="0" fontId="113" fillId="0" borderId="58" xfId="0" applyFont="1" applyBorder="1" applyAlignment="1">
      <alignment horizontal="left" vertical="center" shrinkToFit="1"/>
    </xf>
    <xf numFmtId="0" fontId="112" fillId="0" borderId="58" xfId="0" applyFont="1" applyBorder="1" applyAlignment="1">
      <alignment vertical="center" shrinkToFit="1"/>
    </xf>
    <xf numFmtId="0" fontId="113" fillId="0" borderId="58" xfId="0" applyFont="1" applyBorder="1" applyAlignment="1">
      <alignment vertical="top" shrinkToFit="1"/>
    </xf>
    <xf numFmtId="38" fontId="113" fillId="0" borderId="66" xfId="51" applyFont="1" applyBorder="1" applyAlignment="1">
      <alignment vertical="center"/>
    </xf>
    <xf numFmtId="0" fontId="120" fillId="0" borderId="58" xfId="0" applyFont="1" applyBorder="1" applyAlignment="1">
      <alignment vertical="center" shrinkToFit="1"/>
    </xf>
    <xf numFmtId="0" fontId="113" fillId="0" borderId="63" xfId="0" applyFont="1" applyBorder="1" applyAlignment="1" applyProtection="1">
      <alignment vertical="center" shrinkToFit="1"/>
      <protection/>
    </xf>
    <xf numFmtId="38" fontId="120" fillId="0" borderId="66" xfId="51" applyFont="1" applyBorder="1" applyAlignment="1">
      <alignment vertical="center"/>
    </xf>
    <xf numFmtId="176" fontId="113" fillId="33" borderId="57" xfId="0" applyNumberFormat="1" applyFont="1" applyFill="1" applyBorder="1" applyAlignment="1">
      <alignment horizontal="center" vertical="center"/>
    </xf>
    <xf numFmtId="176" fontId="113" fillId="33" borderId="55" xfId="0" applyNumberFormat="1" applyFont="1" applyFill="1" applyBorder="1" applyAlignment="1">
      <alignment horizontal="center" vertical="center"/>
    </xf>
    <xf numFmtId="0" fontId="112" fillId="0" borderId="58" xfId="0" applyFont="1" applyFill="1" applyBorder="1" applyAlignment="1">
      <alignment vertical="center" shrinkToFit="1"/>
    </xf>
    <xf numFmtId="0" fontId="118" fillId="0" borderId="58" xfId="0" applyFont="1" applyFill="1" applyBorder="1" applyAlignment="1">
      <alignment vertical="top" shrinkToFit="1"/>
    </xf>
    <xf numFmtId="0" fontId="113" fillId="0" borderId="58" xfId="0" applyFont="1" applyFill="1" applyBorder="1" applyAlignment="1">
      <alignment vertical="top" shrinkToFit="1"/>
    </xf>
    <xf numFmtId="0" fontId="127" fillId="0" borderId="58" xfId="0" applyFont="1" applyFill="1" applyBorder="1" applyAlignment="1">
      <alignment vertical="center" shrinkToFit="1"/>
    </xf>
    <xf numFmtId="0" fontId="107" fillId="0" borderId="0" xfId="0" applyFont="1" applyFill="1" applyAlignment="1">
      <alignment horizontal="left"/>
    </xf>
    <xf numFmtId="38" fontId="121" fillId="0" borderId="0" xfId="51" applyFont="1" applyFill="1" applyAlignment="1">
      <alignment vertical="center"/>
    </xf>
    <xf numFmtId="0" fontId="128" fillId="0" borderId="0" xfId="0" applyFont="1" applyFill="1" applyAlignment="1">
      <alignment vertical="center" shrinkToFit="1"/>
    </xf>
    <xf numFmtId="0" fontId="128" fillId="0" borderId="0" xfId="0" applyFont="1" applyFill="1" applyAlignment="1">
      <alignment vertical="center"/>
    </xf>
    <xf numFmtId="0" fontId="22" fillId="0" borderId="11" xfId="0" applyFont="1" applyFill="1" applyBorder="1" applyAlignment="1">
      <alignment horizontal="right"/>
    </xf>
    <xf numFmtId="0" fontId="58" fillId="0" borderId="12" xfId="0" applyFont="1" applyFill="1" applyBorder="1" applyAlignment="1">
      <alignment horizontal="centerContinuous" vertical="center" shrinkToFit="1"/>
    </xf>
    <xf numFmtId="0" fontId="58" fillId="0" borderId="14" xfId="0" applyFont="1" applyFill="1" applyBorder="1" applyAlignment="1">
      <alignment horizontal="centerContinuous" vertical="center"/>
    </xf>
    <xf numFmtId="0" fontId="58" fillId="0" borderId="12" xfId="0" applyFont="1" applyFill="1" applyBorder="1" applyAlignment="1">
      <alignment horizontal="centerContinuous" vertical="center"/>
    </xf>
    <xf numFmtId="0" fontId="58" fillId="0" borderId="14" xfId="0" applyFont="1" applyFill="1" applyBorder="1" applyAlignment="1">
      <alignment horizontal="centerContinuous" vertical="center" shrinkToFit="1"/>
    </xf>
    <xf numFmtId="0" fontId="58" fillId="0" borderId="15" xfId="0" applyFont="1" applyFill="1" applyBorder="1" applyAlignment="1">
      <alignment horizontal="centerContinuous" vertical="center" shrinkToFit="1"/>
    </xf>
    <xf numFmtId="0" fontId="58" fillId="0" borderId="13" xfId="0" applyFont="1" applyFill="1" applyBorder="1" applyAlignment="1">
      <alignment horizontal="centerContinuous" vertical="center"/>
    </xf>
    <xf numFmtId="0" fontId="58" fillId="0" borderId="13" xfId="0" applyFont="1" applyFill="1" applyBorder="1" applyAlignment="1">
      <alignment horizontal="centerContinuous" vertical="center" shrinkToFit="1"/>
    </xf>
    <xf numFmtId="0" fontId="58" fillId="0" borderId="15" xfId="0" applyFont="1" applyFill="1" applyBorder="1" applyAlignment="1">
      <alignment horizontal="centerContinuous" vertical="center"/>
    </xf>
    <xf numFmtId="0" fontId="71" fillId="0" borderId="12" xfId="0" applyNumberFormat="1" applyFont="1" applyFill="1" applyBorder="1" applyAlignment="1" applyProtection="1">
      <alignment horizontal="centerContinuous" vertical="center" shrinkToFit="1"/>
      <protection hidden="1"/>
    </xf>
    <xf numFmtId="0" fontId="128" fillId="0" borderId="14" xfId="0" applyNumberFormat="1" applyFont="1" applyFill="1" applyBorder="1" applyAlignment="1" applyProtection="1">
      <alignment horizontal="centerContinuous" vertical="center"/>
      <protection hidden="1"/>
    </xf>
    <xf numFmtId="176" fontId="72" fillId="0" borderId="12" xfId="0" applyNumberFormat="1" applyFont="1" applyFill="1" applyBorder="1" applyAlignment="1" applyProtection="1">
      <alignment horizontal="right" vertical="center"/>
      <protection hidden="1"/>
    </xf>
    <xf numFmtId="176" fontId="72" fillId="0" borderId="14" xfId="0" applyNumberFormat="1" applyFont="1" applyFill="1" applyBorder="1" applyAlignment="1" applyProtection="1">
      <alignment horizontal="right" vertical="center"/>
      <protection hidden="1"/>
    </xf>
    <xf numFmtId="0" fontId="72" fillId="0" borderId="14" xfId="0" applyNumberFormat="1" applyFont="1" applyFill="1" applyBorder="1" applyAlignment="1" applyProtection="1">
      <alignment horizontal="right" vertical="center"/>
      <protection hidden="1"/>
    </xf>
    <xf numFmtId="179" fontId="71" fillId="0" borderId="15" xfId="0" applyNumberFormat="1" applyFont="1" applyFill="1" applyBorder="1" applyAlignment="1" applyProtection="1">
      <alignment horizontal="center" vertical="center" shrinkToFit="1"/>
      <protection hidden="1"/>
    </xf>
    <xf numFmtId="179" fontId="71" fillId="0" borderId="12" xfId="0" applyNumberFormat="1" applyFont="1" applyFill="1" applyBorder="1" applyAlignment="1" applyProtection="1">
      <alignment horizontal="centerContinuous" vertical="center" shrinkToFit="1"/>
      <protection hidden="1"/>
    </xf>
    <xf numFmtId="0" fontId="71" fillId="0" borderId="13" xfId="0" applyNumberFormat="1" applyFont="1" applyFill="1" applyBorder="1" applyAlignment="1" applyProtection="1">
      <alignment horizontal="centerContinuous" vertical="center"/>
      <protection hidden="1"/>
    </xf>
    <xf numFmtId="0" fontId="71" fillId="0" borderId="14" xfId="0" applyNumberFormat="1" applyFont="1" applyFill="1" applyBorder="1" applyAlignment="1" applyProtection="1">
      <alignment horizontal="centerContinuous" vertical="center" shrinkToFit="1"/>
      <protection hidden="1"/>
    </xf>
    <xf numFmtId="0" fontId="71" fillId="0" borderId="13" xfId="0" applyNumberFormat="1" applyFont="1" applyFill="1" applyBorder="1" applyAlignment="1" applyProtection="1">
      <alignment horizontal="centerContinuous" vertical="center" shrinkToFit="1"/>
      <protection hidden="1"/>
    </xf>
    <xf numFmtId="0" fontId="71" fillId="0" borderId="14" xfId="0" applyNumberFormat="1" applyFont="1" applyFill="1" applyBorder="1" applyAlignment="1" applyProtection="1">
      <alignment horizontal="centerContinuous" vertical="center"/>
      <protection hidden="1"/>
    </xf>
    <xf numFmtId="179" fontId="22" fillId="0" borderId="15" xfId="0" applyNumberFormat="1" applyFont="1" applyFill="1" applyBorder="1" applyAlignment="1" applyProtection="1">
      <alignment vertical="center" wrapText="1"/>
      <protection hidden="1"/>
    </xf>
    <xf numFmtId="179" fontId="128" fillId="0" borderId="15" xfId="0" applyNumberFormat="1" applyFont="1" applyFill="1" applyBorder="1" applyAlignment="1" applyProtection="1">
      <alignment vertical="center" wrapText="1"/>
      <protection hidden="1"/>
    </xf>
    <xf numFmtId="0" fontId="48" fillId="0" borderId="0" xfId="0" applyFont="1" applyFill="1" applyAlignment="1">
      <alignment vertical="center"/>
    </xf>
    <xf numFmtId="179" fontId="22" fillId="0" borderId="0" xfId="0" applyNumberFormat="1" applyFont="1" applyFill="1" applyAlignment="1">
      <alignment horizontal="right" vertical="center"/>
    </xf>
    <xf numFmtId="0" fontId="38" fillId="0" borderId="0" xfId="0" applyFont="1" applyFill="1" applyAlignment="1">
      <alignment vertical="center"/>
    </xf>
    <xf numFmtId="0" fontId="129" fillId="0" borderId="0" xfId="0" applyFont="1" applyFill="1" applyAlignment="1">
      <alignment vertical="center"/>
    </xf>
    <xf numFmtId="0" fontId="38" fillId="0" borderId="0" xfId="0" applyFont="1" applyFill="1" applyAlignment="1">
      <alignment horizontal="right"/>
    </xf>
    <xf numFmtId="0" fontId="58" fillId="0" borderId="19" xfId="0" applyFont="1" applyFill="1" applyBorder="1" applyAlignment="1" quotePrefix="1">
      <alignment horizontal="centerContinuous" vertical="center" shrinkToFit="1"/>
    </xf>
    <xf numFmtId="0" fontId="58" fillId="0" borderId="30" xfId="0" applyFont="1" applyFill="1" applyBorder="1" applyAlignment="1">
      <alignment horizontal="centerContinuous" vertical="center"/>
    </xf>
    <xf numFmtId="0" fontId="58" fillId="0" borderId="20" xfId="0" applyFont="1" applyFill="1" applyBorder="1" applyAlignment="1">
      <alignment horizontal="centerContinuous" vertical="center"/>
    </xf>
    <xf numFmtId="0" fontId="58" fillId="0" borderId="19" xfId="0" applyFont="1" applyFill="1" applyBorder="1" applyAlignment="1">
      <alignment horizontal="centerContinuous" vertical="center" shrinkToFit="1"/>
    </xf>
    <xf numFmtId="0" fontId="58" fillId="0" borderId="54" xfId="0" applyFont="1" applyFill="1" applyBorder="1" applyAlignment="1">
      <alignment horizontal="center" vertical="center" shrinkToFit="1"/>
    </xf>
    <xf numFmtId="0" fontId="58" fillId="0" borderId="57" xfId="0" applyFont="1" applyFill="1" applyBorder="1" applyAlignment="1">
      <alignment horizontal="center" vertical="center"/>
    </xf>
    <xf numFmtId="0" fontId="58" fillId="0" borderId="55" xfId="0" applyFont="1" applyFill="1" applyBorder="1" applyAlignment="1">
      <alignment horizontal="center" vertical="center"/>
    </xf>
    <xf numFmtId="176" fontId="58" fillId="0" borderId="18" xfId="51" applyNumberFormat="1" applyFont="1" applyFill="1" applyBorder="1" applyAlignment="1" applyProtection="1">
      <alignment vertical="center"/>
      <protection locked="0"/>
    </xf>
    <xf numFmtId="0" fontId="58" fillId="0" borderId="17" xfId="0" applyFont="1" applyFill="1" applyBorder="1" applyAlignment="1">
      <alignment vertical="center" shrinkToFit="1"/>
    </xf>
    <xf numFmtId="176" fontId="58" fillId="0" borderId="76" xfId="51" applyNumberFormat="1" applyFont="1" applyFill="1" applyBorder="1" applyAlignment="1">
      <alignment vertical="center"/>
    </xf>
    <xf numFmtId="0" fontId="113" fillId="0" borderId="33" xfId="0" applyFont="1" applyFill="1" applyBorder="1" applyAlignment="1">
      <alignment vertical="center" shrinkToFit="1"/>
    </xf>
    <xf numFmtId="176" fontId="58" fillId="0" borderId="34" xfId="51" applyNumberFormat="1" applyFont="1" applyFill="1" applyBorder="1" applyAlignment="1" applyProtection="1">
      <alignment vertical="center"/>
      <protection locked="0"/>
    </xf>
    <xf numFmtId="0" fontId="58" fillId="0" borderId="33" xfId="0" applyFont="1" applyFill="1" applyBorder="1" applyAlignment="1">
      <alignment vertical="center" shrinkToFit="1"/>
    </xf>
    <xf numFmtId="176" fontId="58" fillId="0" borderId="62" xfId="51" applyNumberFormat="1" applyFont="1" applyFill="1" applyBorder="1" applyAlignment="1">
      <alignment vertical="center"/>
    </xf>
    <xf numFmtId="0" fontId="58" fillId="0" borderId="58" xfId="0" applyFont="1" applyFill="1" applyBorder="1" applyAlignment="1">
      <alignment vertical="center" shrinkToFit="1"/>
    </xf>
    <xf numFmtId="0" fontId="58" fillId="0" borderId="63" xfId="0" applyFont="1" applyFill="1" applyBorder="1" applyAlignment="1">
      <alignment vertical="center" shrinkToFit="1"/>
    </xf>
    <xf numFmtId="176" fontId="58" fillId="0" borderId="66" xfId="51" applyNumberFormat="1" applyFont="1" applyFill="1" applyBorder="1" applyAlignment="1">
      <alignment vertical="center"/>
    </xf>
    <xf numFmtId="0" fontId="22" fillId="0" borderId="73" xfId="0" applyFont="1" applyFill="1" applyBorder="1" applyAlignment="1">
      <alignment horizontal="left" vertical="center" shrinkToFit="1"/>
    </xf>
    <xf numFmtId="0" fontId="22" fillId="0" borderId="65" xfId="0" applyFont="1" applyFill="1" applyBorder="1" applyAlignment="1">
      <alignment horizontal="left" vertical="center" shrinkToFit="1"/>
    </xf>
    <xf numFmtId="0" fontId="58" fillId="0" borderId="27" xfId="0" applyFont="1" applyFill="1" applyBorder="1" applyAlignment="1">
      <alignment vertical="center" shrinkToFit="1"/>
    </xf>
    <xf numFmtId="176" fontId="58" fillId="0" borderId="79" xfId="51" applyNumberFormat="1" applyFont="1" applyFill="1" applyBorder="1" applyAlignment="1">
      <alignment vertical="center"/>
    </xf>
    <xf numFmtId="176" fontId="58" fillId="0" borderId="28" xfId="51" applyNumberFormat="1" applyFont="1" applyFill="1" applyBorder="1" applyAlignment="1" applyProtection="1">
      <alignment vertical="center"/>
      <protection locked="0"/>
    </xf>
    <xf numFmtId="176" fontId="58" fillId="0" borderId="57" xfId="51" applyNumberFormat="1" applyFont="1" applyFill="1" applyBorder="1" applyAlignment="1" applyProtection="1">
      <alignment vertical="center"/>
      <protection hidden="1"/>
    </xf>
    <xf numFmtId="176" fontId="58" fillId="0" borderId="55" xfId="51" applyNumberFormat="1" applyFont="1" applyFill="1" applyBorder="1" applyAlignment="1" applyProtection="1">
      <alignment vertical="center"/>
      <protection hidden="1"/>
    </xf>
    <xf numFmtId="38" fontId="58" fillId="0" borderId="54" xfId="51" applyFont="1" applyFill="1" applyBorder="1" applyAlignment="1">
      <alignment horizontal="center" vertical="center" shrinkToFit="1"/>
    </xf>
    <xf numFmtId="0" fontId="58" fillId="0" borderId="0" xfId="0" applyFont="1" applyFill="1" applyAlignment="1">
      <alignment vertical="center" shrinkToFit="1"/>
    </xf>
    <xf numFmtId="38" fontId="58" fillId="0" borderId="0" xfId="51" applyFont="1" applyFill="1" applyAlignment="1">
      <alignment vertical="center"/>
    </xf>
    <xf numFmtId="38" fontId="58" fillId="0" borderId="0" xfId="51" applyFont="1" applyFill="1" applyAlignment="1">
      <alignment vertical="center" shrinkToFit="1"/>
    </xf>
    <xf numFmtId="38" fontId="20" fillId="0" borderId="0" xfId="51" applyFont="1" applyFill="1" applyAlignment="1">
      <alignment vertical="center"/>
    </xf>
    <xf numFmtId="0" fontId="22" fillId="0" borderId="0" xfId="0" applyFont="1" applyFill="1" applyAlignment="1" applyProtection="1">
      <alignment vertical="center"/>
      <protection/>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0" fontId="113" fillId="33" borderId="12" xfId="0" applyFont="1" applyFill="1" applyBorder="1" applyAlignment="1" applyProtection="1">
      <alignment horizontal="centerContinuous" vertical="center" shrinkToFit="1"/>
      <protection/>
    </xf>
    <xf numFmtId="0" fontId="113" fillId="33" borderId="14" xfId="0" applyFont="1" applyFill="1" applyBorder="1" applyAlignment="1" applyProtection="1">
      <alignment horizontal="centerContinuous" vertical="center"/>
      <protection/>
    </xf>
    <xf numFmtId="0" fontId="113" fillId="33" borderId="12" xfId="0" applyFont="1" applyFill="1" applyBorder="1" applyAlignment="1" applyProtection="1">
      <alignment horizontal="centerContinuous" vertical="center"/>
      <protection/>
    </xf>
    <xf numFmtId="0" fontId="113" fillId="33" borderId="14" xfId="0" applyFont="1" applyFill="1" applyBorder="1" applyAlignment="1" applyProtection="1">
      <alignment horizontal="centerContinuous" vertical="center" shrinkToFit="1"/>
      <protection/>
    </xf>
    <xf numFmtId="0" fontId="113" fillId="33" borderId="15" xfId="0" applyFont="1" applyFill="1" applyBorder="1" applyAlignment="1" applyProtection="1">
      <alignment horizontal="centerContinuous" vertical="center" shrinkToFit="1"/>
      <protection/>
    </xf>
    <xf numFmtId="0" fontId="113" fillId="33" borderId="13" xfId="0" applyFont="1" applyFill="1" applyBorder="1" applyAlignment="1" applyProtection="1">
      <alignment horizontal="centerContinuous" vertical="center"/>
      <protection/>
    </xf>
    <xf numFmtId="0" fontId="113" fillId="33" borderId="13" xfId="0" applyFont="1" applyFill="1" applyBorder="1" applyAlignment="1" applyProtection="1">
      <alignment horizontal="centerContinuous" vertical="center" shrinkToFit="1"/>
      <protection/>
    </xf>
    <xf numFmtId="0" fontId="113" fillId="33" borderId="15" xfId="0" applyFont="1" applyFill="1" applyBorder="1" applyAlignment="1" applyProtection="1">
      <alignment horizontal="centerContinuous" vertical="center"/>
      <protection/>
    </xf>
    <xf numFmtId="0" fontId="118" fillId="0" borderId="0" xfId="0" applyFont="1" applyAlignment="1" applyProtection="1">
      <alignment vertical="center"/>
      <protection/>
    </xf>
    <xf numFmtId="179" fontId="112" fillId="0" borderId="0" xfId="0" applyNumberFormat="1" applyFont="1" applyAlignment="1" applyProtection="1">
      <alignment horizontal="right" vertical="center"/>
      <protection/>
    </xf>
    <xf numFmtId="0" fontId="116" fillId="0" borderId="0" xfId="0" applyFont="1" applyAlignment="1" applyProtection="1">
      <alignment vertical="center"/>
      <protection/>
    </xf>
    <xf numFmtId="0" fontId="100" fillId="0" borderId="0" xfId="0" applyFont="1" applyAlignment="1" applyProtection="1">
      <alignment vertical="center"/>
      <protection/>
    </xf>
    <xf numFmtId="0" fontId="113" fillId="0" borderId="17" xfId="0" applyFont="1" applyBorder="1" applyAlignment="1" applyProtection="1">
      <alignment vertical="center" shrinkToFit="1"/>
      <protection/>
    </xf>
    <xf numFmtId="176" fontId="113" fillId="0" borderId="76" xfId="51" applyNumberFormat="1" applyFont="1" applyBorder="1" applyAlignment="1" applyProtection="1">
      <alignment vertical="center"/>
      <protection/>
    </xf>
    <xf numFmtId="0" fontId="113" fillId="0" borderId="58" xfId="0" applyFont="1" applyBorder="1" applyAlignment="1" applyProtection="1">
      <alignment vertical="center" shrinkToFit="1"/>
      <protection/>
    </xf>
    <xf numFmtId="176" fontId="113" fillId="0" borderId="62" xfId="51" applyNumberFormat="1" applyFont="1" applyBorder="1" applyAlignment="1" applyProtection="1">
      <alignment vertical="center"/>
      <protection/>
    </xf>
    <xf numFmtId="0" fontId="113" fillId="0" borderId="58" xfId="0" applyFont="1" applyBorder="1" applyAlignment="1" applyProtection="1">
      <alignment vertical="top" shrinkToFit="1"/>
      <protection/>
    </xf>
    <xf numFmtId="176" fontId="113" fillId="0" borderId="66" xfId="51" applyNumberFormat="1" applyFont="1" applyBorder="1" applyAlignment="1" applyProtection="1">
      <alignment vertical="center"/>
      <protection/>
    </xf>
    <xf numFmtId="0" fontId="113" fillId="0" borderId="27" xfId="0" applyFont="1" applyBorder="1" applyAlignment="1" applyProtection="1">
      <alignment vertical="center" shrinkToFit="1"/>
      <protection/>
    </xf>
    <xf numFmtId="176" fontId="113" fillId="0" borderId="79" xfId="51" applyNumberFormat="1" applyFont="1" applyBorder="1" applyAlignment="1" applyProtection="1">
      <alignment vertical="center"/>
      <protection/>
    </xf>
    <xf numFmtId="38" fontId="121" fillId="0" borderId="0" xfId="51" applyFont="1" applyAlignment="1" applyProtection="1">
      <alignment vertical="center"/>
      <protection/>
    </xf>
    <xf numFmtId="0" fontId="112" fillId="0" borderId="0" xfId="0" applyFont="1" applyAlignment="1" applyProtection="1">
      <alignment vertical="center"/>
      <protection/>
    </xf>
    <xf numFmtId="38" fontId="121" fillId="0" borderId="0" xfId="51" applyFont="1" applyAlignment="1" applyProtection="1">
      <alignment vertical="center"/>
      <protection/>
    </xf>
    <xf numFmtId="0" fontId="0" fillId="0" borderId="0" xfId="0" applyFont="1" applyAlignment="1" applyProtection="1">
      <alignment vertical="center"/>
      <protection/>
    </xf>
    <xf numFmtId="0" fontId="130" fillId="0" borderId="0" xfId="0" applyFont="1" applyAlignment="1" applyProtection="1">
      <alignment vertical="center"/>
      <protection/>
    </xf>
    <xf numFmtId="38" fontId="131" fillId="0" borderId="0" xfId="51" applyFont="1" applyAlignment="1" applyProtection="1">
      <alignment vertical="center"/>
      <protection/>
    </xf>
    <xf numFmtId="0" fontId="132" fillId="0" borderId="0" xfId="0" applyFont="1" applyAlignment="1" applyProtection="1">
      <alignment vertical="center"/>
      <protection/>
    </xf>
    <xf numFmtId="0" fontId="51" fillId="0" borderId="11" xfId="43" applyFont="1" applyBorder="1" applyAlignment="1" applyProtection="1">
      <alignment horizontal="right"/>
      <protection/>
    </xf>
    <xf numFmtId="0" fontId="0" fillId="0" borderId="0" xfId="0" applyAlignment="1">
      <alignment vertical="center" shrinkToFit="1"/>
    </xf>
    <xf numFmtId="0" fontId="52" fillId="33" borderId="12" xfId="0" applyFont="1" applyFill="1" applyBorder="1" applyAlignment="1">
      <alignment horizontal="centerContinuous" vertical="center" shrinkToFit="1"/>
    </xf>
    <xf numFmtId="0" fontId="52" fillId="33" borderId="14" xfId="0" applyFont="1" applyFill="1" applyBorder="1" applyAlignment="1">
      <alignment horizontal="centerContinuous" vertical="center"/>
    </xf>
    <xf numFmtId="0" fontId="52" fillId="33" borderId="12" xfId="0" applyFont="1" applyFill="1" applyBorder="1" applyAlignment="1">
      <alignment horizontal="centerContinuous" vertical="center"/>
    </xf>
    <xf numFmtId="0" fontId="52" fillId="33" borderId="14" xfId="0" applyFont="1" applyFill="1" applyBorder="1" applyAlignment="1">
      <alignment horizontal="centerContinuous" vertical="center" shrinkToFit="1"/>
    </xf>
    <xf numFmtId="0" fontId="52" fillId="33" borderId="15" xfId="0" applyFont="1" applyFill="1" applyBorder="1" applyAlignment="1">
      <alignment horizontal="centerContinuous" vertical="center" shrinkToFit="1"/>
    </xf>
    <xf numFmtId="0" fontId="52" fillId="33" borderId="13" xfId="0" applyFont="1" applyFill="1" applyBorder="1" applyAlignment="1">
      <alignment horizontal="centerContinuous" vertical="center"/>
    </xf>
    <xf numFmtId="0" fontId="52" fillId="33" borderId="13" xfId="0" applyFont="1" applyFill="1" applyBorder="1" applyAlignment="1">
      <alignment horizontal="centerContinuous" vertical="center" shrinkToFit="1"/>
    </xf>
    <xf numFmtId="0" fontId="52" fillId="33" borderId="15" xfId="0" applyFont="1" applyFill="1" applyBorder="1" applyAlignment="1">
      <alignment horizontal="centerContinuous" vertical="center"/>
    </xf>
    <xf numFmtId="0" fontId="53" fillId="0" borderId="12" xfId="0" applyNumberFormat="1" applyFont="1" applyBorder="1" applyAlignment="1" applyProtection="1">
      <alignment horizontal="centerContinuous" vertical="center" shrinkToFit="1"/>
      <protection hidden="1"/>
    </xf>
    <xf numFmtId="176" fontId="54" fillId="0" borderId="12" xfId="0" applyNumberFormat="1" applyFont="1" applyBorder="1" applyAlignment="1" applyProtection="1">
      <alignment horizontal="right" vertical="center"/>
      <protection hidden="1"/>
    </xf>
    <xf numFmtId="176" fontId="54" fillId="0" borderId="14" xfId="0" applyNumberFormat="1" applyFont="1" applyBorder="1" applyAlignment="1" applyProtection="1">
      <alignment horizontal="right" vertical="center"/>
      <protection hidden="1"/>
    </xf>
    <xf numFmtId="0" fontId="54" fillId="0" borderId="14" xfId="0" applyNumberFormat="1" applyFont="1" applyBorder="1" applyAlignment="1" applyProtection="1">
      <alignment horizontal="right" vertical="center"/>
      <protection hidden="1"/>
    </xf>
    <xf numFmtId="179" fontId="53" fillId="0" borderId="15" xfId="0" applyNumberFormat="1" applyFont="1" applyBorder="1" applyAlignment="1" applyProtection="1">
      <alignment horizontal="center" vertical="center" shrinkToFit="1"/>
      <protection hidden="1"/>
    </xf>
    <xf numFmtId="179" fontId="53" fillId="0" borderId="12" xfId="0" applyNumberFormat="1" applyFont="1" applyBorder="1" applyAlignment="1" applyProtection="1">
      <alignment horizontal="centerContinuous" vertical="center" shrinkToFit="1"/>
      <protection hidden="1"/>
    </xf>
    <xf numFmtId="0" fontId="53" fillId="0" borderId="13" xfId="0" applyNumberFormat="1" applyFont="1" applyBorder="1" applyAlignment="1" applyProtection="1">
      <alignment horizontal="centerContinuous" vertical="center"/>
      <protection hidden="1"/>
    </xf>
    <xf numFmtId="0" fontId="53" fillId="0" borderId="14" xfId="0" applyNumberFormat="1" applyFont="1" applyBorder="1" applyAlignment="1" applyProtection="1">
      <alignment horizontal="centerContinuous" vertical="center" shrinkToFit="1"/>
      <protection hidden="1"/>
    </xf>
    <xf numFmtId="0" fontId="53" fillId="0" borderId="13" xfId="0" applyNumberFormat="1" applyFont="1" applyBorder="1" applyAlignment="1" applyProtection="1">
      <alignment horizontal="centerContinuous" vertical="center" shrinkToFit="1"/>
      <protection hidden="1"/>
    </xf>
    <xf numFmtId="0" fontId="53" fillId="0" borderId="14" xfId="0" applyNumberFormat="1" applyFont="1" applyBorder="1" applyAlignment="1" applyProtection="1">
      <alignment horizontal="centerContinuous" vertical="center"/>
      <protection hidden="1"/>
    </xf>
    <xf numFmtId="179" fontId="18" fillId="0" borderId="15" xfId="0" applyNumberFormat="1" applyFont="1" applyBorder="1" applyAlignment="1" applyProtection="1">
      <alignment vertical="center" wrapText="1"/>
      <protection hidden="1"/>
    </xf>
    <xf numFmtId="0" fontId="39" fillId="0" borderId="0" xfId="0" applyFont="1" applyAlignment="1">
      <alignment vertical="center"/>
    </xf>
    <xf numFmtId="179" fontId="18" fillId="0" borderId="0" xfId="0" applyNumberFormat="1" applyFont="1" applyAlignment="1">
      <alignment horizontal="right" vertical="center"/>
    </xf>
    <xf numFmtId="0" fontId="16" fillId="0" borderId="0" xfId="0" applyFont="1" applyAlignment="1">
      <alignment vertical="center"/>
    </xf>
    <xf numFmtId="0" fontId="16" fillId="0" borderId="0" xfId="0" applyFont="1" applyAlignment="1">
      <alignment horizontal="right"/>
    </xf>
    <xf numFmtId="0" fontId="52" fillId="33" borderId="19" xfId="0" applyFont="1" applyFill="1" applyBorder="1" applyAlignment="1" quotePrefix="1">
      <alignment horizontal="centerContinuous" vertical="center" shrinkToFit="1"/>
    </xf>
    <xf numFmtId="0" fontId="52" fillId="33" borderId="30" xfId="0" applyFont="1" applyFill="1" applyBorder="1" applyAlignment="1">
      <alignment horizontal="centerContinuous" vertical="center"/>
    </xf>
    <xf numFmtId="0" fontId="52" fillId="33" borderId="20" xfId="0" applyFont="1" applyFill="1" applyBorder="1" applyAlignment="1">
      <alignment horizontal="centerContinuous" vertical="center"/>
    </xf>
    <xf numFmtId="0" fontId="52" fillId="33" borderId="19" xfId="0" applyFont="1" applyFill="1" applyBorder="1" applyAlignment="1">
      <alignment horizontal="centerContinuous" vertical="center" shrinkToFit="1"/>
    </xf>
    <xf numFmtId="0" fontId="52" fillId="33" borderId="54" xfId="0" applyFont="1" applyFill="1" applyBorder="1" applyAlignment="1">
      <alignment horizontal="center" vertical="center" shrinkToFit="1"/>
    </xf>
    <xf numFmtId="0" fontId="52" fillId="33" borderId="57" xfId="0" applyFont="1" applyFill="1" applyBorder="1" applyAlignment="1">
      <alignment horizontal="center" vertical="center"/>
    </xf>
    <xf numFmtId="0" fontId="52" fillId="33" borderId="55" xfId="0" applyFont="1" applyFill="1" applyBorder="1" applyAlignment="1">
      <alignment horizontal="center" vertical="center"/>
    </xf>
    <xf numFmtId="0" fontId="52" fillId="0" borderId="81" xfId="0" applyFont="1" applyBorder="1" applyAlignment="1">
      <alignment vertical="center" shrinkToFit="1"/>
    </xf>
    <xf numFmtId="176" fontId="52" fillId="0" borderId="18" xfId="51" applyNumberFormat="1" applyFont="1" applyBorder="1" applyAlignment="1" applyProtection="1">
      <alignment vertical="center"/>
      <protection locked="0"/>
    </xf>
    <xf numFmtId="0" fontId="52" fillId="0" borderId="17" xfId="0" applyFont="1" applyBorder="1" applyAlignment="1">
      <alignment vertical="center" shrinkToFit="1"/>
    </xf>
    <xf numFmtId="176" fontId="52" fillId="0" borderId="76" xfId="51" applyNumberFormat="1" applyFont="1" applyBorder="1" applyAlignment="1">
      <alignment vertical="center"/>
    </xf>
    <xf numFmtId="176" fontId="133" fillId="0" borderId="18" xfId="51" applyNumberFormat="1" applyFont="1" applyBorder="1" applyAlignment="1" applyProtection="1">
      <alignment vertical="center"/>
      <protection locked="0"/>
    </xf>
    <xf numFmtId="0" fontId="52" fillId="0" borderId="63" xfId="0" applyFont="1" applyBorder="1" applyAlignment="1">
      <alignment vertical="center" shrinkToFit="1"/>
    </xf>
    <xf numFmtId="176" fontId="52" fillId="0" borderId="59" xfId="51" applyNumberFormat="1" applyFont="1" applyBorder="1" applyAlignment="1" applyProtection="1">
      <alignment vertical="center"/>
      <protection locked="0"/>
    </xf>
    <xf numFmtId="0" fontId="52" fillId="0" borderId="58" xfId="0" applyFont="1" applyBorder="1" applyAlignment="1">
      <alignment vertical="center" shrinkToFit="1"/>
    </xf>
    <xf numFmtId="176" fontId="52" fillId="0" borderId="62" xfId="51" applyNumberFormat="1" applyFont="1" applyBorder="1" applyAlignment="1">
      <alignment vertical="center"/>
    </xf>
    <xf numFmtId="176" fontId="52" fillId="0" borderId="64" xfId="51" applyNumberFormat="1" applyFont="1" applyBorder="1" applyAlignment="1" applyProtection="1">
      <alignment vertical="center"/>
      <protection locked="0"/>
    </xf>
    <xf numFmtId="176" fontId="52" fillId="0" borderId="66" xfId="51" applyNumberFormat="1" applyFont="1" applyBorder="1" applyAlignment="1">
      <alignment vertical="center"/>
    </xf>
    <xf numFmtId="0" fontId="118" fillId="0" borderId="63" xfId="0" applyFont="1" applyBorder="1" applyAlignment="1">
      <alignment vertical="center" shrinkToFit="1"/>
    </xf>
    <xf numFmtId="176" fontId="52" fillId="0" borderId="66" xfId="51" applyNumberFormat="1" applyFont="1" applyFill="1" applyBorder="1" applyAlignment="1">
      <alignment vertical="center"/>
    </xf>
    <xf numFmtId="0" fontId="52" fillId="0" borderId="27" xfId="0" applyFont="1" applyBorder="1" applyAlignment="1">
      <alignment vertical="center" shrinkToFit="1"/>
    </xf>
    <xf numFmtId="176" fontId="52" fillId="0" borderId="79" xfId="51" applyNumberFormat="1" applyFont="1" applyBorder="1" applyAlignment="1">
      <alignment vertical="center"/>
    </xf>
    <xf numFmtId="176" fontId="52" fillId="0" borderId="28" xfId="51" applyNumberFormat="1" applyFont="1" applyBorder="1" applyAlignment="1" applyProtection="1">
      <alignment vertical="center"/>
      <protection locked="0"/>
    </xf>
    <xf numFmtId="176" fontId="52" fillId="33" borderId="57" xfId="51" applyNumberFormat="1" applyFont="1" applyFill="1" applyBorder="1" applyAlignment="1" applyProtection="1">
      <alignment vertical="center"/>
      <protection hidden="1"/>
    </xf>
    <xf numFmtId="176" fontId="52" fillId="33" borderId="55" xfId="51" applyNumberFormat="1" applyFont="1" applyFill="1" applyBorder="1" applyAlignment="1" applyProtection="1">
      <alignment vertical="center"/>
      <protection hidden="1"/>
    </xf>
    <xf numFmtId="38" fontId="52" fillId="33" borderId="54" xfId="51" applyFont="1" applyFill="1" applyBorder="1" applyAlignment="1">
      <alignment horizontal="center" vertical="center" shrinkToFit="1"/>
    </xf>
    <xf numFmtId="0" fontId="52" fillId="0" borderId="0" xfId="0" applyFont="1" applyAlignment="1">
      <alignment vertical="center" shrinkToFit="1"/>
    </xf>
    <xf numFmtId="38" fontId="52" fillId="0" borderId="0" xfId="51" applyFont="1" applyAlignment="1">
      <alignment vertical="center"/>
    </xf>
    <xf numFmtId="38" fontId="52" fillId="0" borderId="0" xfId="51" applyFont="1" applyAlignment="1">
      <alignment vertical="center" shrinkToFit="1"/>
    </xf>
    <xf numFmtId="0" fontId="52" fillId="0" borderId="54" xfId="0" applyFont="1" applyBorder="1" applyAlignment="1">
      <alignment horizontal="center" vertical="center" shrinkToFit="1"/>
    </xf>
    <xf numFmtId="176" fontId="52" fillId="0" borderId="57" xfId="51" applyNumberFormat="1" applyFont="1" applyBorder="1" applyAlignment="1" applyProtection="1">
      <alignment vertical="center"/>
      <protection hidden="1"/>
    </xf>
    <xf numFmtId="176" fontId="52" fillId="0" borderId="55" xfId="51" applyNumberFormat="1" applyFont="1" applyBorder="1" applyAlignment="1" applyProtection="1">
      <alignment vertical="center"/>
      <protection hidden="1"/>
    </xf>
    <xf numFmtId="38" fontId="1" fillId="0" borderId="0" xfId="51" applyFont="1" applyAlignment="1">
      <alignment vertical="center"/>
    </xf>
    <xf numFmtId="38" fontId="16" fillId="0" borderId="0" xfId="51" applyFont="1" applyAlignment="1">
      <alignment vertical="center"/>
    </xf>
    <xf numFmtId="176" fontId="52" fillId="0" borderId="72" xfId="51" applyNumberFormat="1" applyFont="1" applyBorder="1" applyAlignment="1" applyProtection="1">
      <alignment vertical="center"/>
      <protection locked="0"/>
    </xf>
    <xf numFmtId="0" fontId="52" fillId="0" borderId="83" xfId="0" applyFont="1" applyBorder="1" applyAlignment="1">
      <alignment vertical="center" shrinkToFit="1"/>
    </xf>
    <xf numFmtId="0" fontId="52" fillId="0" borderId="65" xfId="0" applyFont="1" applyBorder="1" applyAlignment="1">
      <alignment vertical="center" shrinkToFit="1"/>
    </xf>
    <xf numFmtId="0" fontId="39" fillId="0" borderId="65" xfId="0" applyFont="1" applyBorder="1" applyAlignment="1">
      <alignment vertical="center" shrinkToFit="1"/>
    </xf>
    <xf numFmtId="0" fontId="52" fillId="0" borderId="67" xfId="0" applyFont="1" applyBorder="1" applyAlignment="1">
      <alignment vertical="center" shrinkToFit="1"/>
    </xf>
    <xf numFmtId="176" fontId="52" fillId="0" borderId="70" xfId="51" applyNumberFormat="1" applyFont="1" applyBorder="1" applyAlignment="1">
      <alignment vertical="center"/>
    </xf>
    <xf numFmtId="176" fontId="52" fillId="0" borderId="68" xfId="51" applyNumberFormat="1" applyFont="1" applyBorder="1" applyAlignment="1" applyProtection="1">
      <alignment vertical="center"/>
      <protection locked="0"/>
    </xf>
    <xf numFmtId="0" fontId="52" fillId="0" borderId="69" xfId="0" applyFont="1" applyBorder="1" applyAlignment="1">
      <alignment vertical="center" shrinkToFit="1"/>
    </xf>
    <xf numFmtId="0" fontId="18" fillId="0" borderId="0" xfId="0" applyFont="1" applyAlignment="1">
      <alignment vertical="center"/>
    </xf>
    <xf numFmtId="38" fontId="1" fillId="0" borderId="0" xfId="51" applyFont="1" applyAlignment="1">
      <alignment vertical="center"/>
    </xf>
    <xf numFmtId="0" fontId="0" fillId="0" borderId="0" xfId="0" applyAlignment="1">
      <alignment vertical="center"/>
    </xf>
    <xf numFmtId="0" fontId="39" fillId="0" borderId="81" xfId="0" applyFont="1" applyBorder="1" applyAlignment="1">
      <alignment vertical="center" shrinkToFit="1"/>
    </xf>
    <xf numFmtId="176" fontId="113" fillId="0" borderId="83" xfId="51" applyNumberFormat="1" applyFont="1" applyFill="1" applyBorder="1" applyAlignment="1" applyProtection="1">
      <alignment vertical="center"/>
      <protection locked="0"/>
    </xf>
    <xf numFmtId="0" fontId="39" fillId="0" borderId="58" xfId="0" applyFont="1" applyBorder="1" applyAlignment="1">
      <alignment vertical="center" shrinkToFit="1"/>
    </xf>
    <xf numFmtId="176" fontId="113" fillId="0" borderId="65" xfId="51" applyNumberFormat="1" applyFont="1" applyFill="1" applyBorder="1" applyAlignment="1" applyProtection="1">
      <alignment vertical="center"/>
      <protection locked="0"/>
    </xf>
    <xf numFmtId="176" fontId="52" fillId="0" borderId="34" xfId="51" applyNumberFormat="1" applyFont="1" applyBorder="1" applyAlignment="1" applyProtection="1">
      <alignment vertical="center"/>
      <protection locked="0"/>
    </xf>
    <xf numFmtId="0" fontId="52" fillId="0" borderId="33" xfId="0" applyFont="1" applyBorder="1" applyAlignment="1">
      <alignment vertical="center" shrinkToFit="1"/>
    </xf>
    <xf numFmtId="176" fontId="58" fillId="0" borderId="62" xfId="51" applyNumberFormat="1" applyFont="1" applyBorder="1" applyAlignment="1">
      <alignment vertical="center"/>
    </xf>
    <xf numFmtId="176" fontId="52" fillId="0" borderId="77" xfId="51" applyNumberFormat="1" applyFont="1" applyBorder="1" applyAlignment="1" applyProtection="1">
      <alignment vertical="center"/>
      <protection locked="0"/>
    </xf>
    <xf numFmtId="0" fontId="18" fillId="0" borderId="0" xfId="0" applyFont="1" applyAlignment="1">
      <alignment vertical="top"/>
    </xf>
    <xf numFmtId="38" fontId="116" fillId="0" borderId="0" xfId="51" applyFont="1" applyAlignment="1">
      <alignment vertical="center"/>
    </xf>
    <xf numFmtId="38" fontId="121" fillId="0" borderId="0" xfId="51" applyFont="1" applyAlignment="1">
      <alignment vertical="center"/>
    </xf>
    <xf numFmtId="0" fontId="113" fillId="35" borderId="17" xfId="0" applyFont="1" applyFill="1" applyBorder="1" applyAlignment="1">
      <alignment vertical="center" shrinkToFit="1"/>
    </xf>
    <xf numFmtId="176" fontId="112" fillId="0" borderId="62" xfId="51" applyNumberFormat="1" applyFont="1" applyBorder="1" applyAlignment="1">
      <alignment vertical="center"/>
    </xf>
    <xf numFmtId="0" fontId="119" fillId="0" borderId="30" xfId="0" applyFont="1" applyBorder="1" applyAlignment="1">
      <alignment horizontal="left" vertical="center" shrinkToFit="1"/>
    </xf>
    <xf numFmtId="0" fontId="119" fillId="0" borderId="30" xfId="0" applyFont="1" applyBorder="1" applyAlignment="1">
      <alignment vertical="center" shrinkToFit="1"/>
    </xf>
    <xf numFmtId="0" fontId="58" fillId="0" borderId="17" xfId="0" applyFont="1" applyBorder="1" applyAlignment="1">
      <alignment vertical="center" shrinkToFit="1"/>
    </xf>
    <xf numFmtId="176" fontId="58" fillId="0" borderId="76" xfId="51" applyNumberFormat="1" applyFont="1" applyBorder="1" applyAlignment="1">
      <alignment vertical="center"/>
    </xf>
    <xf numFmtId="176" fontId="134" fillId="0" borderId="18" xfId="51" applyNumberFormat="1" applyFont="1" applyBorder="1" applyAlignment="1" applyProtection="1">
      <alignment vertical="center"/>
      <protection locked="0"/>
    </xf>
    <xf numFmtId="176" fontId="58" fillId="0" borderId="18" xfId="51" applyNumberFormat="1" applyFont="1" applyBorder="1" applyAlignment="1" applyProtection="1">
      <alignment vertical="center"/>
      <protection locked="0"/>
    </xf>
    <xf numFmtId="0" fontId="135" fillId="0" borderId="0" xfId="0" applyFont="1" applyAlignment="1">
      <alignment vertical="center"/>
    </xf>
    <xf numFmtId="0" fontId="58" fillId="0" borderId="58" xfId="0" applyFont="1" applyBorder="1" applyAlignment="1">
      <alignment vertical="center" shrinkToFit="1"/>
    </xf>
    <xf numFmtId="176" fontId="58" fillId="0" borderId="59" xfId="51" applyNumberFormat="1" applyFont="1" applyBorder="1" applyAlignment="1" applyProtection="1">
      <alignment vertical="center"/>
      <protection locked="0"/>
    </xf>
    <xf numFmtId="0" fontId="58" fillId="0" borderId="73" xfId="0" applyFont="1" applyBorder="1" applyAlignment="1">
      <alignment horizontal="left" vertical="center" shrinkToFit="1"/>
    </xf>
    <xf numFmtId="0" fontId="58" fillId="0" borderId="75" xfId="0" applyFont="1" applyBorder="1" applyAlignment="1">
      <alignment horizontal="left" vertical="center" shrinkToFit="1"/>
    </xf>
    <xf numFmtId="0" fontId="58" fillId="0" borderId="77" xfId="0" applyFont="1" applyBorder="1" applyAlignment="1">
      <alignment horizontal="left" vertical="center" shrinkToFit="1"/>
    </xf>
    <xf numFmtId="0" fontId="122" fillId="34" borderId="58" xfId="0" applyFont="1" applyFill="1" applyBorder="1" applyAlignment="1">
      <alignment vertical="center" shrinkToFit="1"/>
    </xf>
    <xf numFmtId="0" fontId="113" fillId="34" borderId="83" xfId="0" applyFont="1" applyFill="1" applyBorder="1" applyAlignment="1">
      <alignment vertical="center" shrinkToFit="1"/>
    </xf>
    <xf numFmtId="0" fontId="125" fillId="34" borderId="83" xfId="0" applyFont="1" applyFill="1" applyBorder="1" applyAlignment="1">
      <alignment vertical="center" shrinkToFit="1"/>
    </xf>
    <xf numFmtId="0" fontId="113" fillId="34" borderId="63" xfId="0" applyFont="1" applyFill="1" applyBorder="1" applyAlignment="1">
      <alignment vertical="center" shrinkToFit="1"/>
    </xf>
    <xf numFmtId="0" fontId="113" fillId="34" borderId="65" xfId="0" applyFont="1" applyFill="1" applyBorder="1" applyAlignment="1">
      <alignment vertical="center" shrinkToFit="1"/>
    </xf>
    <xf numFmtId="0" fontId="113" fillId="0" borderId="63" xfId="0" applyFont="1" applyBorder="1" applyAlignment="1">
      <alignment horizontal="center" vertical="center" shrinkToFit="1"/>
    </xf>
    <xf numFmtId="0" fontId="125" fillId="34" borderId="63" xfId="0" applyFont="1" applyFill="1" applyBorder="1" applyAlignment="1">
      <alignment vertical="center" shrinkToFit="1"/>
    </xf>
    <xf numFmtId="0" fontId="113" fillId="34" borderId="33" xfId="0" applyFont="1" applyFill="1" applyBorder="1" applyAlignment="1">
      <alignment vertical="center" shrinkToFit="1"/>
    </xf>
    <xf numFmtId="0" fontId="113" fillId="0" borderId="87" xfId="0" applyFont="1" applyBorder="1" applyAlignment="1">
      <alignment vertical="center" shrinkToFit="1"/>
    </xf>
    <xf numFmtId="176" fontId="113" fillId="0" borderId="78" xfId="51" applyNumberFormat="1" applyFont="1" applyBorder="1" applyAlignment="1">
      <alignment vertical="center"/>
    </xf>
    <xf numFmtId="176" fontId="113" fillId="0" borderId="86" xfId="51" applyNumberFormat="1" applyFont="1" applyBorder="1" applyAlignment="1" applyProtection="1">
      <alignment vertical="center"/>
      <protection locked="0"/>
    </xf>
    <xf numFmtId="0" fontId="113" fillId="0" borderId="88" xfId="0" applyFont="1" applyBorder="1" applyAlignment="1">
      <alignment vertical="center" shrinkToFit="1"/>
    </xf>
    <xf numFmtId="0" fontId="113" fillId="0" borderId="33" xfId="0" applyFont="1" applyBorder="1" applyAlignment="1">
      <alignment vertical="center" shrinkToFit="1"/>
    </xf>
    <xf numFmtId="0" fontId="119" fillId="0" borderId="0" xfId="0" applyFont="1" applyAlignment="1">
      <alignment vertical="center"/>
    </xf>
    <xf numFmtId="3" fontId="0" fillId="0" borderId="0" xfId="0" applyNumberFormat="1" applyFont="1" applyAlignment="1">
      <alignment vertical="center"/>
    </xf>
    <xf numFmtId="0" fontId="125" fillId="34" borderId="58" xfId="0" applyFont="1" applyFill="1" applyBorder="1" applyAlignment="1">
      <alignment vertical="center" shrinkToFit="1"/>
    </xf>
    <xf numFmtId="0" fontId="113" fillId="34" borderId="58" xfId="0" applyFont="1" applyFill="1" applyBorder="1" applyAlignment="1">
      <alignment vertical="center" shrinkToFit="1"/>
    </xf>
    <xf numFmtId="176" fontId="113" fillId="0" borderId="34" xfId="51" applyNumberFormat="1" applyFont="1" applyBorder="1" applyAlignment="1" applyProtection="1">
      <alignment vertical="center"/>
      <protection locked="0"/>
    </xf>
    <xf numFmtId="0" fontId="127" fillId="0" borderId="33" xfId="0" applyFont="1" applyBorder="1" applyAlignment="1">
      <alignment vertical="center" shrinkToFit="1"/>
    </xf>
    <xf numFmtId="0" fontId="113" fillId="34" borderId="33" xfId="0" applyFont="1" applyFill="1" applyBorder="1" applyAlignment="1">
      <alignment vertical="center" shrinkToFit="1"/>
    </xf>
    <xf numFmtId="0" fontId="120" fillId="0" borderId="58" xfId="0" applyFont="1" applyBorder="1" applyAlignment="1">
      <alignment vertical="center"/>
    </xf>
    <xf numFmtId="0" fontId="120" fillId="0" borderId="73" xfId="0" applyFont="1" applyBorder="1" applyAlignment="1">
      <alignment horizontal="left" vertical="center" shrinkToFit="1"/>
    </xf>
    <xf numFmtId="0" fontId="120" fillId="0" borderId="75" xfId="0" applyFont="1" applyBorder="1" applyAlignment="1">
      <alignment horizontal="left" vertical="center" shrinkToFit="1"/>
    </xf>
    <xf numFmtId="0" fontId="120" fillId="0" borderId="77" xfId="0" applyFont="1" applyBorder="1" applyAlignment="1">
      <alignment horizontal="left" vertical="center" shrinkToFit="1"/>
    </xf>
    <xf numFmtId="176" fontId="113" fillId="0" borderId="28" xfId="51" applyNumberFormat="1" applyFont="1" applyBorder="1" applyAlignment="1">
      <alignment vertical="center"/>
    </xf>
    <xf numFmtId="38" fontId="51" fillId="0" borderId="0" xfId="43" applyNumberFormat="1" applyFont="1" applyBorder="1" applyAlignment="1" applyProtection="1">
      <alignment vertical="center"/>
      <protection/>
    </xf>
    <xf numFmtId="0" fontId="112" fillId="33" borderId="30" xfId="0" applyFont="1" applyFill="1" applyBorder="1" applyAlignment="1">
      <alignment horizontal="centerContinuous" vertical="center"/>
    </xf>
    <xf numFmtId="0" fontId="112" fillId="33" borderId="20" xfId="0" applyFont="1" applyFill="1" applyBorder="1" applyAlignment="1">
      <alignment horizontal="centerContinuous" vertical="center"/>
    </xf>
    <xf numFmtId="0" fontId="118" fillId="33" borderId="19" xfId="0" applyFont="1" applyFill="1" applyBorder="1" applyAlignment="1">
      <alignment horizontal="centerContinuous" vertical="center" shrinkToFit="1"/>
    </xf>
    <xf numFmtId="0" fontId="112" fillId="33" borderId="19" xfId="0" applyFont="1" applyFill="1" applyBorder="1" applyAlignment="1">
      <alignment horizontal="centerContinuous" vertical="center" shrinkToFit="1"/>
    </xf>
    <xf numFmtId="0" fontId="112" fillId="33" borderId="54" xfId="0" applyFont="1" applyFill="1" applyBorder="1" applyAlignment="1">
      <alignment horizontal="center" vertical="center" shrinkToFit="1"/>
    </xf>
    <xf numFmtId="0" fontId="112" fillId="33" borderId="57" xfId="0" applyFont="1" applyFill="1" applyBorder="1" applyAlignment="1">
      <alignment horizontal="center" vertical="center"/>
    </xf>
    <xf numFmtId="0" fontId="112" fillId="33" borderId="55" xfId="0" applyFont="1" applyFill="1" applyBorder="1" applyAlignment="1">
      <alignment horizontal="center" vertical="center"/>
    </xf>
    <xf numFmtId="0" fontId="113" fillId="34" borderId="17" xfId="0" applyFont="1" applyFill="1" applyBorder="1" applyAlignment="1">
      <alignment vertical="center" shrinkToFit="1"/>
    </xf>
    <xf numFmtId="0" fontId="113" fillId="0" borderId="54" xfId="0" applyFont="1" applyBorder="1" applyAlignment="1" applyProtection="1">
      <alignment horizontal="center" vertical="center" shrinkToFit="1"/>
      <protection/>
    </xf>
    <xf numFmtId="0" fontId="100" fillId="0" borderId="0" xfId="0" applyFont="1" applyAlignment="1">
      <alignment horizontal="center" vertical="center"/>
    </xf>
    <xf numFmtId="0" fontId="112" fillId="0" borderId="0" xfId="0" applyFont="1" applyBorder="1" applyAlignment="1">
      <alignment vertical="center" shrinkToFit="1"/>
    </xf>
    <xf numFmtId="0" fontId="0" fillId="0" borderId="0" xfId="0" applyFont="1" applyBorder="1" applyAlignment="1">
      <alignment vertical="center"/>
    </xf>
    <xf numFmtId="0" fontId="136" fillId="0" borderId="63" xfId="0" applyFont="1" applyBorder="1" applyAlignment="1">
      <alignment vertical="center" shrinkToFit="1"/>
    </xf>
    <xf numFmtId="0" fontId="113" fillId="0" borderId="63" xfId="0" applyFont="1" applyBorder="1" applyAlignment="1">
      <alignment vertical="center"/>
    </xf>
    <xf numFmtId="0" fontId="118" fillId="0" borderId="63" xfId="0" applyFont="1" applyBorder="1" applyAlignment="1">
      <alignment vertical="center"/>
    </xf>
    <xf numFmtId="0" fontId="113" fillId="0" borderId="73" xfId="0" applyFont="1" applyBorder="1" applyAlignment="1">
      <alignment horizontal="left" vertical="center" shrinkToFit="1"/>
    </xf>
    <xf numFmtId="0" fontId="113" fillId="0" borderId="65" xfId="0" applyFont="1" applyBorder="1" applyAlignment="1">
      <alignment horizontal="left" vertical="center" shrinkToFit="1"/>
    </xf>
    <xf numFmtId="0" fontId="112" fillId="0" borderId="73" xfId="0" applyFont="1" applyBorder="1" applyAlignment="1">
      <alignment horizontal="left" vertical="center" shrinkToFit="1"/>
    </xf>
    <xf numFmtId="0" fontId="112" fillId="0" borderId="65" xfId="0" applyFont="1" applyBorder="1" applyAlignment="1">
      <alignment horizontal="left" vertical="center" shrinkToFit="1"/>
    </xf>
    <xf numFmtId="0" fontId="125" fillId="34" borderId="63" xfId="0" applyFont="1" applyFill="1" applyBorder="1" applyAlignment="1">
      <alignment vertical="center" shrinkToFit="1"/>
    </xf>
    <xf numFmtId="0" fontId="112" fillId="0" borderId="63" xfId="0" applyFont="1" applyBorder="1" applyAlignment="1">
      <alignment vertical="center"/>
    </xf>
    <xf numFmtId="0" fontId="120" fillId="0" borderId="63" xfId="0" applyFont="1" applyBorder="1" applyAlignment="1">
      <alignment vertical="center"/>
    </xf>
    <xf numFmtId="176" fontId="113" fillId="0" borderId="84" xfId="51" applyNumberFormat="1" applyFont="1" applyBorder="1" applyAlignment="1" applyProtection="1">
      <alignment vertical="center"/>
      <protection locked="0"/>
    </xf>
    <xf numFmtId="0" fontId="107" fillId="0" borderId="30" xfId="0" applyFont="1" applyBorder="1" applyAlignment="1">
      <alignment horizontal="left" shrinkToFit="1"/>
    </xf>
    <xf numFmtId="0" fontId="107" fillId="0" borderId="20" xfId="0" applyFont="1" applyBorder="1" applyAlignment="1">
      <alignment horizontal="left" shrinkToFit="1"/>
    </xf>
    <xf numFmtId="0" fontId="0" fillId="0" borderId="24" xfId="0" applyFont="1" applyBorder="1" applyAlignment="1">
      <alignment vertical="center"/>
    </xf>
    <xf numFmtId="0" fontId="119" fillId="0" borderId="0" xfId="0" applyFont="1" applyBorder="1" applyAlignment="1">
      <alignment horizontal="left" vertical="center" shrinkToFit="1"/>
    </xf>
    <xf numFmtId="0" fontId="113" fillId="33" borderId="19" xfId="0" applyFont="1" applyFill="1" applyBorder="1" applyAlignment="1">
      <alignment vertical="center" shrinkToFit="1"/>
    </xf>
    <xf numFmtId="0" fontId="113" fillId="33" borderId="30" xfId="0" applyFont="1" applyFill="1" applyBorder="1" applyAlignment="1">
      <alignment vertical="center"/>
    </xf>
    <xf numFmtId="0" fontId="113" fillId="33" borderId="20" xfId="0" applyFont="1" applyFill="1" applyBorder="1" applyAlignment="1">
      <alignment vertical="center"/>
    </xf>
    <xf numFmtId="176" fontId="113" fillId="0" borderId="59" xfId="51" applyNumberFormat="1" applyFont="1" applyBorder="1" applyAlignment="1" applyProtection="1">
      <alignment vertical="center"/>
      <protection/>
    </xf>
    <xf numFmtId="176" fontId="113" fillId="0" borderId="64" xfId="51" applyNumberFormat="1" applyFont="1" applyBorder="1" applyAlignment="1" applyProtection="1">
      <alignment vertical="center"/>
      <protection/>
    </xf>
    <xf numFmtId="0" fontId="136" fillId="0" borderId="63" xfId="0" applyFont="1" applyBorder="1" applyAlignment="1" applyProtection="1">
      <alignment vertical="center" shrinkToFit="1"/>
      <protection/>
    </xf>
    <xf numFmtId="0" fontId="137" fillId="0" borderId="63" xfId="0" applyFont="1" applyBorder="1" applyAlignment="1">
      <alignment vertical="center" shrinkToFit="1"/>
    </xf>
    <xf numFmtId="0" fontId="138" fillId="36" borderId="0" xfId="0" applyFont="1" applyFill="1" applyAlignment="1" applyProtection="1">
      <alignment vertical="center"/>
      <protection locked="0"/>
    </xf>
    <xf numFmtId="0" fontId="82" fillId="0" borderId="0" xfId="0" applyFont="1" applyAlignment="1">
      <alignment vertical="center"/>
    </xf>
    <xf numFmtId="0" fontId="55" fillId="0" borderId="15" xfId="0" applyFont="1" applyBorder="1" applyAlignment="1">
      <alignment vertical="center"/>
    </xf>
    <xf numFmtId="180" fontId="42" fillId="0" borderId="15" xfId="0" applyNumberFormat="1" applyFont="1" applyBorder="1" applyAlignment="1" applyProtection="1">
      <alignment horizontal="left" vertical="center"/>
      <protection hidden="1"/>
    </xf>
    <xf numFmtId="0" fontId="0" fillId="0" borderId="0" xfId="0" applyAlignment="1">
      <alignment horizontal="left" vertical="center" indent="1"/>
    </xf>
    <xf numFmtId="179" fontId="42" fillId="0" borderId="15" xfId="0" applyNumberFormat="1" applyFont="1" applyBorder="1" applyAlignment="1" applyProtection="1">
      <alignment vertical="center"/>
      <protection hidden="1"/>
    </xf>
    <xf numFmtId="0" fontId="83" fillId="0" borderId="0" xfId="63" applyFont="1" applyBorder="1" applyAlignment="1">
      <alignment horizontal="left"/>
      <protection/>
    </xf>
    <xf numFmtId="181" fontId="42" fillId="0" borderId="15" xfId="51" applyNumberFormat="1" applyFont="1" applyBorder="1" applyAlignment="1" applyProtection="1">
      <alignment horizontal="left" vertical="center"/>
      <protection hidden="1"/>
    </xf>
    <xf numFmtId="0" fontId="55" fillId="0" borderId="15" xfId="0" applyFont="1" applyFill="1" applyBorder="1" applyAlignment="1">
      <alignment horizontal="center" vertical="center"/>
    </xf>
    <xf numFmtId="0" fontId="55" fillId="0" borderId="15" xfId="0" applyFont="1" applyBorder="1" applyAlignment="1">
      <alignment horizontal="center" vertical="center"/>
    </xf>
    <xf numFmtId="176" fontId="42" fillId="0" borderId="15" xfId="0" applyNumberFormat="1" applyFont="1" applyBorder="1" applyAlignment="1" applyProtection="1">
      <alignment vertical="center"/>
      <protection hidden="1"/>
    </xf>
    <xf numFmtId="0" fontId="139" fillId="0" borderId="15" xfId="63" applyFont="1" applyBorder="1" applyAlignment="1" applyProtection="1">
      <alignment vertical="center"/>
      <protection hidden="1"/>
    </xf>
    <xf numFmtId="0" fontId="139" fillId="0" borderId="15" xfId="63" applyFont="1" applyBorder="1" applyAlignment="1" applyProtection="1">
      <alignment vertical="center" wrapText="1"/>
      <protection hidden="1"/>
    </xf>
    <xf numFmtId="0" fontId="140" fillId="0" borderId="15" xfId="0" applyFont="1" applyBorder="1" applyAlignment="1" applyProtection="1">
      <alignment vertical="center"/>
      <protection locked="0"/>
    </xf>
    <xf numFmtId="0" fontId="141" fillId="0" borderId="15" xfId="63" applyFont="1" applyBorder="1" applyAlignment="1" applyProtection="1">
      <alignment vertical="center"/>
      <protection hidden="1"/>
    </xf>
    <xf numFmtId="0" fontId="141" fillId="0" borderId="15" xfId="63" applyFont="1" applyBorder="1" applyAlignment="1" applyProtection="1">
      <alignment vertical="center" wrapText="1"/>
      <protection hidden="1"/>
    </xf>
    <xf numFmtId="0" fontId="26" fillId="0" borderId="0" xfId="63" applyFont="1" applyBorder="1" applyAlignment="1">
      <alignment vertical="center"/>
      <protection/>
    </xf>
    <xf numFmtId="0" fontId="18" fillId="0" borderId="0" xfId="0" applyFont="1" applyAlignment="1">
      <alignment horizontal="left" vertical="center"/>
    </xf>
    <xf numFmtId="0" fontId="86" fillId="0" borderId="0" xfId="0" applyFont="1" applyAlignment="1">
      <alignment vertical="center"/>
    </xf>
    <xf numFmtId="0" fontId="119" fillId="0" borderId="0" xfId="0" applyFont="1" applyAlignment="1">
      <alignment vertical="center"/>
    </xf>
    <xf numFmtId="0" fontId="119" fillId="0" borderId="0" xfId="0" applyFont="1" applyFill="1" applyAlignment="1">
      <alignment vertical="center"/>
    </xf>
    <xf numFmtId="0" fontId="142" fillId="0" borderId="0" xfId="0" applyFont="1" applyAlignment="1">
      <alignment vertical="center"/>
    </xf>
    <xf numFmtId="0" fontId="111" fillId="0" borderId="0" xfId="0" applyFont="1" applyAlignment="1" applyProtection="1">
      <alignment vertical="center"/>
      <protection hidden="1"/>
    </xf>
    <xf numFmtId="38" fontId="111" fillId="0" borderId="0" xfId="51" applyFont="1" applyAlignment="1" applyProtection="1">
      <alignment vertical="center"/>
      <protection hidden="1"/>
    </xf>
    <xf numFmtId="0" fontId="111" fillId="0" borderId="0" xfId="0" applyFont="1" applyAlignment="1" applyProtection="1">
      <alignment vertical="center"/>
      <protection hidden="1"/>
    </xf>
    <xf numFmtId="38" fontId="111" fillId="0" borderId="47" xfId="51" applyFont="1" applyBorder="1" applyAlignment="1" applyProtection="1">
      <alignment vertical="center"/>
      <protection hidden="1"/>
    </xf>
    <xf numFmtId="0" fontId="111" fillId="0" borderId="47" xfId="0" applyFont="1" applyBorder="1" applyAlignment="1" applyProtection="1">
      <alignment vertical="center"/>
      <protection hidden="1"/>
    </xf>
    <xf numFmtId="0" fontId="111" fillId="0" borderId="28" xfId="0" applyFont="1" applyBorder="1" applyAlignment="1" applyProtection="1">
      <alignment vertical="center"/>
      <protection hidden="1"/>
    </xf>
    <xf numFmtId="0" fontId="111" fillId="0" borderId="54" xfId="0" applyFont="1" applyBorder="1" applyAlignment="1" applyProtection="1">
      <alignment vertical="center"/>
      <protection hidden="1"/>
    </xf>
    <xf numFmtId="0" fontId="111" fillId="0" borderId="56" xfId="0" applyFont="1" applyBorder="1" applyAlignment="1" applyProtection="1">
      <alignment vertical="center"/>
      <protection hidden="1"/>
    </xf>
    <xf numFmtId="0" fontId="111" fillId="0" borderId="57" xfId="0" applyFont="1" applyBorder="1" applyAlignment="1" applyProtection="1">
      <alignment vertical="center"/>
      <protection hidden="1"/>
    </xf>
    <xf numFmtId="0" fontId="111" fillId="0" borderId="89" xfId="0" applyFont="1" applyBorder="1" applyAlignment="1" applyProtection="1">
      <alignment vertical="center"/>
      <protection hidden="1"/>
    </xf>
    <xf numFmtId="0" fontId="111" fillId="0" borderId="14" xfId="0" applyFont="1" applyBorder="1" applyAlignment="1" applyProtection="1">
      <alignment vertical="center"/>
      <protection hidden="1"/>
    </xf>
    <xf numFmtId="0" fontId="111" fillId="0" borderId="55" xfId="0" applyFont="1" applyBorder="1" applyAlignment="1" applyProtection="1">
      <alignment vertical="center"/>
      <protection hidden="1"/>
    </xf>
    <xf numFmtId="0" fontId="111" fillId="0" borderId="12" xfId="0" applyFont="1" applyBorder="1" applyAlignment="1" applyProtection="1">
      <alignment vertical="center"/>
      <protection hidden="1"/>
    </xf>
    <xf numFmtId="0" fontId="111" fillId="0" borderId="13" xfId="0" applyFont="1" applyBorder="1" applyAlignment="1" applyProtection="1">
      <alignment vertical="center"/>
      <protection hidden="1"/>
    </xf>
    <xf numFmtId="0" fontId="111" fillId="0" borderId="15" xfId="0" applyFont="1" applyBorder="1" applyAlignment="1" applyProtection="1">
      <alignment vertical="center" wrapText="1"/>
      <protection hidden="1"/>
    </xf>
    <xf numFmtId="38" fontId="111" fillId="0" borderId="15" xfId="51" applyFont="1" applyBorder="1" applyAlignment="1" applyProtection="1">
      <alignment vertical="center" wrapText="1"/>
      <protection hidden="1"/>
    </xf>
    <xf numFmtId="0" fontId="111" fillId="0" borderId="13" xfId="0" applyFont="1" applyBorder="1" applyAlignment="1" applyProtection="1">
      <alignment vertical="center" wrapText="1"/>
      <protection hidden="1"/>
    </xf>
    <xf numFmtId="0" fontId="111" fillId="0" borderId="54" xfId="0" applyFont="1" applyBorder="1" applyAlignment="1" applyProtection="1">
      <alignment vertical="center" wrapText="1"/>
      <protection hidden="1"/>
    </xf>
    <xf numFmtId="0" fontId="111" fillId="0" borderId="56" xfId="0" applyFont="1" applyBorder="1" applyAlignment="1" applyProtection="1">
      <alignment vertical="center" wrapText="1"/>
      <protection hidden="1"/>
    </xf>
    <xf numFmtId="0" fontId="111" fillId="0" borderId="57" xfId="0" applyFont="1" applyBorder="1" applyAlignment="1" applyProtection="1">
      <alignment vertical="center" wrapText="1"/>
      <protection hidden="1"/>
    </xf>
    <xf numFmtId="0" fontId="111" fillId="0" borderId="90" xfId="0" applyFont="1" applyBorder="1" applyAlignment="1" applyProtection="1">
      <alignment vertical="center" wrapText="1"/>
      <protection hidden="1"/>
    </xf>
    <xf numFmtId="0" fontId="111" fillId="0" borderId="91" xfId="0" applyFont="1" applyBorder="1" applyAlignment="1" applyProtection="1">
      <alignment vertical="center" wrapText="1"/>
      <protection hidden="1"/>
    </xf>
    <xf numFmtId="0" fontId="111" fillId="0" borderId="55" xfId="0" applyFont="1" applyBorder="1" applyAlignment="1" applyProtection="1">
      <alignment vertical="center" wrapText="1"/>
      <protection hidden="1"/>
    </xf>
    <xf numFmtId="0" fontId="111" fillId="0" borderId="54" xfId="0" applyFont="1" applyFill="1" applyBorder="1" applyAlignment="1" applyProtection="1">
      <alignment vertical="center" wrapText="1"/>
      <protection hidden="1"/>
    </xf>
    <xf numFmtId="0" fontId="111" fillId="0" borderId="57" xfId="0" applyFont="1" applyFill="1" applyBorder="1" applyAlignment="1" applyProtection="1">
      <alignment vertical="center" wrapText="1"/>
      <protection hidden="1"/>
    </xf>
    <xf numFmtId="0" fontId="111" fillId="0" borderId="89" xfId="0" applyFont="1" applyFill="1" applyBorder="1" applyAlignment="1" applyProtection="1">
      <alignment vertical="center" wrapText="1"/>
      <protection hidden="1"/>
    </xf>
    <xf numFmtId="0" fontId="111" fillId="0" borderId="55" xfId="0" applyFont="1" applyFill="1" applyBorder="1" applyAlignment="1" applyProtection="1">
      <alignment vertical="center" wrapText="1"/>
      <protection hidden="1"/>
    </xf>
    <xf numFmtId="0" fontId="111" fillId="0" borderId="0" xfId="0" applyFont="1" applyAlignment="1" applyProtection="1">
      <alignment vertical="center" wrapText="1"/>
      <protection hidden="1"/>
    </xf>
    <xf numFmtId="0" fontId="111" fillId="0" borderId="29" xfId="0" applyFont="1" applyBorder="1" applyAlignment="1" applyProtection="1">
      <alignment vertical="top"/>
      <protection hidden="1"/>
    </xf>
    <xf numFmtId="38" fontId="111" fillId="0" borderId="29" xfId="51" applyFont="1" applyBorder="1" applyAlignment="1" applyProtection="1">
      <alignment vertical="top"/>
      <protection hidden="1"/>
    </xf>
    <xf numFmtId="0" fontId="111" fillId="0" borderId="74" xfId="0" applyFont="1" applyBorder="1" applyAlignment="1" applyProtection="1">
      <alignment vertical="center" shrinkToFit="1"/>
      <protection hidden="1"/>
    </xf>
    <xf numFmtId="38" fontId="111" fillId="0" borderId="16" xfId="51" applyFont="1" applyBorder="1" applyAlignment="1" applyProtection="1">
      <alignment vertical="center"/>
      <protection hidden="1"/>
    </xf>
    <xf numFmtId="38" fontId="111" fillId="0" borderId="81" xfId="51" applyFont="1" applyBorder="1" applyAlignment="1" applyProtection="1">
      <alignment vertical="center"/>
      <protection hidden="1"/>
    </xf>
    <xf numFmtId="38" fontId="111" fillId="0" borderId="83" xfId="51" applyFont="1" applyBorder="1" applyAlignment="1" applyProtection="1">
      <alignment vertical="center"/>
      <protection hidden="1"/>
    </xf>
    <xf numFmtId="38" fontId="111" fillId="0" borderId="76" xfId="51" applyFont="1" applyBorder="1" applyAlignment="1" applyProtection="1">
      <alignment vertical="center"/>
      <protection hidden="1"/>
    </xf>
    <xf numFmtId="38" fontId="111" fillId="0" borderId="82" xfId="51" applyFont="1" applyBorder="1" applyAlignment="1" applyProtection="1">
      <alignment vertical="center"/>
      <protection hidden="1"/>
    </xf>
    <xf numFmtId="38" fontId="111" fillId="0" borderId="72" xfId="51" applyFont="1" applyBorder="1" applyAlignment="1" applyProtection="1">
      <alignment vertical="center"/>
      <protection hidden="1"/>
    </xf>
    <xf numFmtId="0" fontId="111" fillId="0" borderId="81" xfId="0" applyFont="1" applyBorder="1" applyAlignment="1" applyProtection="1">
      <alignment vertical="center"/>
      <protection hidden="1"/>
    </xf>
    <xf numFmtId="0" fontId="111" fillId="0" borderId="76" xfId="0" applyFont="1" applyBorder="1" applyAlignment="1" applyProtection="1">
      <alignment vertical="center"/>
      <protection hidden="1"/>
    </xf>
    <xf numFmtId="0" fontId="111" fillId="0" borderId="72" xfId="0" applyFont="1" applyBorder="1" applyAlignment="1" applyProtection="1">
      <alignment vertical="center"/>
      <protection hidden="1"/>
    </xf>
    <xf numFmtId="38" fontId="111" fillId="0" borderId="81" xfId="0" applyNumberFormat="1" applyFont="1" applyBorder="1" applyAlignment="1" applyProtection="1">
      <alignment vertical="center"/>
      <protection hidden="1"/>
    </xf>
    <xf numFmtId="38" fontId="111" fillId="0" borderId="76" xfId="0" applyNumberFormat="1" applyFont="1" applyBorder="1" applyAlignment="1" applyProtection="1">
      <alignment vertical="center"/>
      <protection hidden="1"/>
    </xf>
    <xf numFmtId="38" fontId="111" fillId="0" borderId="72" xfId="0" applyNumberFormat="1" applyFont="1" applyBorder="1" applyAlignment="1" applyProtection="1">
      <alignment vertical="center"/>
      <protection hidden="1"/>
    </xf>
    <xf numFmtId="0" fontId="111" fillId="0" borderId="35" xfId="0" applyFont="1" applyBorder="1" applyAlignment="1" applyProtection="1">
      <alignment vertical="top"/>
      <protection hidden="1"/>
    </xf>
    <xf numFmtId="38" fontId="111" fillId="0" borderId="35" xfId="51" applyFont="1" applyBorder="1" applyAlignment="1" applyProtection="1">
      <alignment vertical="top"/>
      <protection hidden="1"/>
    </xf>
    <xf numFmtId="0" fontId="111" fillId="0" borderId="75" xfId="0" applyFont="1" applyBorder="1" applyAlignment="1" applyProtection="1">
      <alignment vertical="center" shrinkToFit="1"/>
      <protection hidden="1"/>
    </xf>
    <xf numFmtId="38" fontId="111" fillId="0" borderId="61" xfId="51" applyFont="1" applyBorder="1" applyAlignment="1" applyProtection="1">
      <alignment vertical="center"/>
      <protection hidden="1"/>
    </xf>
    <xf numFmtId="38" fontId="111" fillId="0" borderId="58" xfId="51" applyFont="1" applyBorder="1" applyAlignment="1" applyProtection="1">
      <alignment vertical="center"/>
      <protection hidden="1"/>
    </xf>
    <xf numFmtId="38" fontId="111" fillId="0" borderId="60" xfId="51" applyFont="1" applyBorder="1" applyAlignment="1" applyProtection="1">
      <alignment vertical="center"/>
      <protection hidden="1"/>
    </xf>
    <xf numFmtId="38" fontId="111" fillId="0" borderId="62" xfId="51" applyFont="1" applyBorder="1" applyAlignment="1" applyProtection="1">
      <alignment vertical="center"/>
      <protection hidden="1"/>
    </xf>
    <xf numFmtId="38" fontId="111" fillId="0" borderId="92" xfId="51" applyFont="1" applyBorder="1" applyAlignment="1" applyProtection="1">
      <alignment vertical="center"/>
      <protection hidden="1"/>
    </xf>
    <xf numFmtId="38" fontId="111" fillId="0" borderId="59" xfId="51" applyFont="1" applyBorder="1" applyAlignment="1" applyProtection="1">
      <alignment vertical="center"/>
      <protection hidden="1"/>
    </xf>
    <xf numFmtId="38" fontId="111" fillId="0" borderId="63" xfId="51" applyFont="1" applyBorder="1" applyAlignment="1" applyProtection="1">
      <alignment vertical="center"/>
      <protection hidden="1"/>
    </xf>
    <xf numFmtId="38" fontId="111" fillId="0" borderId="66" xfId="51" applyFont="1" applyBorder="1" applyAlignment="1" applyProtection="1">
      <alignment vertical="center"/>
      <protection hidden="1"/>
    </xf>
    <xf numFmtId="38" fontId="111" fillId="0" borderId="84" xfId="51" applyFont="1" applyBorder="1" applyAlignment="1" applyProtection="1">
      <alignment vertical="center"/>
      <protection hidden="1"/>
    </xf>
    <xf numFmtId="0" fontId="111" fillId="0" borderId="63" xfId="0" applyFont="1" applyBorder="1" applyAlignment="1" applyProtection="1">
      <alignment vertical="center"/>
      <protection hidden="1"/>
    </xf>
    <xf numFmtId="0" fontId="111" fillId="0" borderId="66" xfId="0" applyFont="1" applyBorder="1" applyAlignment="1" applyProtection="1">
      <alignment vertical="center"/>
      <protection hidden="1"/>
    </xf>
    <xf numFmtId="0" fontId="111" fillId="0" borderId="64" xfId="0" applyFont="1" applyBorder="1" applyAlignment="1" applyProtection="1">
      <alignment vertical="center"/>
      <protection hidden="1"/>
    </xf>
    <xf numFmtId="38" fontId="111" fillId="0" borderId="63" xfId="0" applyNumberFormat="1" applyFont="1" applyBorder="1" applyAlignment="1" applyProtection="1">
      <alignment vertical="center"/>
      <protection hidden="1"/>
    </xf>
    <xf numFmtId="38" fontId="111" fillId="0" borderId="66" xfId="0" applyNumberFormat="1" applyFont="1" applyBorder="1" applyAlignment="1" applyProtection="1">
      <alignment vertical="center"/>
      <protection hidden="1"/>
    </xf>
    <xf numFmtId="38" fontId="111" fillId="0" borderId="64" xfId="0" applyNumberFormat="1" applyFont="1" applyBorder="1" applyAlignment="1" applyProtection="1">
      <alignment vertical="center"/>
      <protection hidden="1"/>
    </xf>
    <xf numFmtId="0" fontId="111" fillId="0" borderId="26" xfId="0" applyFont="1" applyBorder="1" applyAlignment="1" applyProtection="1">
      <alignment vertical="top"/>
      <protection hidden="1"/>
    </xf>
    <xf numFmtId="38" fontId="111" fillId="0" borderId="26" xfId="51" applyFont="1" applyBorder="1" applyAlignment="1" applyProtection="1">
      <alignment vertical="top"/>
      <protection hidden="1"/>
    </xf>
    <xf numFmtId="0" fontId="111" fillId="0" borderId="38" xfId="0" applyFont="1" applyBorder="1" applyAlignment="1" applyProtection="1">
      <alignment vertical="center" shrinkToFit="1"/>
      <protection hidden="1"/>
    </xf>
    <xf numFmtId="38" fontId="111" fillId="0" borderId="26" xfId="51" applyFont="1" applyBorder="1" applyAlignment="1" applyProtection="1">
      <alignment vertical="center"/>
      <protection hidden="1"/>
    </xf>
    <xf numFmtId="38" fontId="111" fillId="0" borderId="90" xfId="51" applyFont="1" applyBorder="1" applyAlignment="1" applyProtection="1">
      <alignment vertical="center"/>
      <protection hidden="1"/>
    </xf>
    <xf numFmtId="38" fontId="111" fillId="0" borderId="93" xfId="51" applyFont="1" applyBorder="1" applyAlignment="1" applyProtection="1">
      <alignment vertical="center"/>
      <protection hidden="1"/>
    </xf>
    <xf numFmtId="38" fontId="111" fillId="0" borderId="79" xfId="51" applyFont="1" applyBorder="1" applyAlignment="1" applyProtection="1">
      <alignment vertical="center"/>
      <protection hidden="1"/>
    </xf>
    <xf numFmtId="38" fontId="111" fillId="0" borderId="91" xfId="51" applyFont="1" applyBorder="1" applyAlignment="1" applyProtection="1">
      <alignment vertical="center"/>
      <protection hidden="1"/>
    </xf>
    <xf numFmtId="38" fontId="111" fillId="0" borderId="80" xfId="51" applyFont="1" applyBorder="1" applyAlignment="1" applyProtection="1">
      <alignment vertical="center"/>
      <protection hidden="1"/>
    </xf>
    <xf numFmtId="38" fontId="111" fillId="0" borderId="67" xfId="51" applyFont="1" applyBorder="1" applyAlignment="1" applyProtection="1">
      <alignment vertical="center"/>
      <protection hidden="1"/>
    </xf>
    <xf numFmtId="38" fontId="111" fillId="0" borderId="70" xfId="51" applyFont="1" applyBorder="1" applyAlignment="1" applyProtection="1">
      <alignment vertical="center"/>
      <protection hidden="1"/>
    </xf>
    <xf numFmtId="38" fontId="111" fillId="0" borderId="85" xfId="51" applyFont="1" applyBorder="1" applyAlignment="1" applyProtection="1">
      <alignment vertical="center"/>
      <protection hidden="1"/>
    </xf>
    <xf numFmtId="0" fontId="111" fillId="0" borderId="67" xfId="0" applyFont="1" applyBorder="1" applyAlignment="1" applyProtection="1">
      <alignment vertical="center"/>
      <protection hidden="1"/>
    </xf>
    <xf numFmtId="0" fontId="111" fillId="0" borderId="70" xfId="0" applyFont="1" applyBorder="1" applyAlignment="1" applyProtection="1">
      <alignment vertical="center"/>
      <protection hidden="1"/>
    </xf>
    <xf numFmtId="0" fontId="111" fillId="0" borderId="68" xfId="0" applyFont="1" applyBorder="1" applyAlignment="1" applyProtection="1">
      <alignment vertical="center"/>
      <protection hidden="1"/>
    </xf>
    <xf numFmtId="38" fontId="111" fillId="0" borderId="67" xfId="0" applyNumberFormat="1" applyFont="1" applyBorder="1" applyAlignment="1" applyProtection="1">
      <alignment vertical="center"/>
      <protection hidden="1"/>
    </xf>
    <xf numFmtId="38" fontId="111" fillId="0" borderId="70" xfId="0" applyNumberFormat="1" applyFont="1" applyBorder="1" applyAlignment="1" applyProtection="1">
      <alignment vertical="center"/>
      <protection hidden="1"/>
    </xf>
    <xf numFmtId="38" fontId="111" fillId="0" borderId="68" xfId="0" applyNumberFormat="1" applyFont="1" applyBorder="1" applyAlignment="1" applyProtection="1">
      <alignment vertical="center"/>
      <protection hidden="1"/>
    </xf>
    <xf numFmtId="38" fontId="111" fillId="0" borderId="31" xfId="51" applyFont="1" applyBorder="1" applyAlignment="1" applyProtection="1">
      <alignment vertical="center"/>
      <protection hidden="1"/>
    </xf>
    <xf numFmtId="38" fontId="111" fillId="0" borderId="65" xfId="51" applyFont="1" applyBorder="1" applyAlignment="1" applyProtection="1">
      <alignment vertical="center"/>
      <protection hidden="1"/>
    </xf>
    <xf numFmtId="38" fontId="111" fillId="0" borderId="64" xfId="51" applyFont="1" applyBorder="1" applyAlignment="1" applyProtection="1">
      <alignment vertical="center"/>
      <protection hidden="1"/>
    </xf>
    <xf numFmtId="38" fontId="111" fillId="0" borderId="36" xfId="51" applyFont="1" applyBorder="1" applyAlignment="1" applyProtection="1">
      <alignment vertical="center"/>
      <protection hidden="1"/>
    </xf>
    <xf numFmtId="38" fontId="111" fillId="0" borderId="69" xfId="51" applyFont="1" applyBorder="1" applyAlignment="1" applyProtection="1">
      <alignment vertical="center"/>
      <protection hidden="1"/>
    </xf>
    <xf numFmtId="38" fontId="111" fillId="0" borderId="68" xfId="51" applyFont="1" applyBorder="1" applyAlignment="1" applyProtection="1">
      <alignment vertical="center"/>
      <protection hidden="1"/>
    </xf>
    <xf numFmtId="0" fontId="111" fillId="0" borderId="61" xfId="0" applyFont="1" applyBorder="1" applyAlignment="1" applyProtection="1">
      <alignment vertical="center" wrapText="1"/>
      <protection hidden="1"/>
    </xf>
    <xf numFmtId="38" fontId="111" fillId="0" borderId="35" xfId="51" applyFont="1" applyBorder="1" applyAlignment="1" applyProtection="1">
      <alignment vertical="center"/>
      <protection hidden="1"/>
    </xf>
    <xf numFmtId="0" fontId="111" fillId="0" borderId="94" xfId="0" applyFont="1" applyBorder="1" applyAlignment="1" applyProtection="1">
      <alignment vertical="center" shrinkToFit="1"/>
      <protection hidden="1"/>
    </xf>
    <xf numFmtId="0" fontId="111" fillId="0" borderId="58" xfId="0" applyFont="1" applyBorder="1" applyAlignment="1" applyProtection="1">
      <alignment vertical="center"/>
      <protection hidden="1"/>
    </xf>
    <xf numFmtId="0" fontId="111" fillId="0" borderId="62" xfId="0" applyFont="1" applyBorder="1" applyAlignment="1" applyProtection="1">
      <alignment vertical="center"/>
      <protection hidden="1"/>
    </xf>
    <xf numFmtId="0" fontId="111" fillId="0" borderId="59" xfId="0" applyFont="1" applyBorder="1" applyAlignment="1" applyProtection="1">
      <alignment vertical="center"/>
      <protection hidden="1"/>
    </xf>
    <xf numFmtId="38" fontId="111" fillId="0" borderId="58" xfId="0" applyNumberFormat="1" applyFont="1" applyBorder="1" applyAlignment="1" applyProtection="1">
      <alignment vertical="center"/>
      <protection hidden="1"/>
    </xf>
    <xf numFmtId="38" fontId="111" fillId="0" borderId="62" xfId="0" applyNumberFormat="1" applyFont="1" applyBorder="1" applyAlignment="1" applyProtection="1">
      <alignment vertical="center"/>
      <protection hidden="1"/>
    </xf>
    <xf numFmtId="38" fontId="111" fillId="0" borderId="59" xfId="0" applyNumberFormat="1" applyFont="1" applyBorder="1" applyAlignment="1" applyProtection="1">
      <alignment vertical="center"/>
      <protection hidden="1"/>
    </xf>
    <xf numFmtId="0" fontId="111" fillId="0" borderId="31" xfId="0" applyFont="1" applyBorder="1" applyAlignment="1" applyProtection="1">
      <alignment vertical="center"/>
      <protection hidden="1"/>
    </xf>
    <xf numFmtId="38" fontId="111" fillId="0" borderId="61" xfId="51" applyFont="1" applyBorder="1" applyAlignment="1" applyProtection="1">
      <alignment vertical="center"/>
      <protection hidden="1"/>
    </xf>
    <xf numFmtId="0" fontId="111" fillId="0" borderId="31" xfId="0" applyFont="1" applyBorder="1" applyAlignment="1" applyProtection="1">
      <alignment vertical="center" wrapText="1"/>
      <protection hidden="1"/>
    </xf>
    <xf numFmtId="38" fontId="111" fillId="0" borderId="21" xfId="51" applyFont="1" applyBorder="1" applyAlignment="1" applyProtection="1">
      <alignment vertical="center"/>
      <protection hidden="1"/>
    </xf>
    <xf numFmtId="38" fontId="111" fillId="0" borderId="31" xfId="51" applyFont="1" applyBorder="1" applyAlignment="1" applyProtection="1">
      <alignment vertical="center"/>
      <protection hidden="1"/>
    </xf>
    <xf numFmtId="38" fontId="111" fillId="0" borderId="95" xfId="51" applyNumberFormat="1" applyFont="1" applyBorder="1" applyAlignment="1" applyProtection="1">
      <alignment vertical="center"/>
      <protection hidden="1"/>
    </xf>
    <xf numFmtId="38" fontId="111" fillId="0" borderId="96" xfId="51" applyFont="1" applyBorder="1" applyAlignment="1" applyProtection="1">
      <alignment vertical="center"/>
      <protection hidden="1"/>
    </xf>
    <xf numFmtId="0" fontId="111" fillId="0" borderId="21" xfId="0" applyFont="1" applyBorder="1" applyAlignment="1" applyProtection="1">
      <alignment horizontal="left" vertical="center"/>
      <protection hidden="1"/>
    </xf>
    <xf numFmtId="0" fontId="111" fillId="0" borderId="61" xfId="0" applyFont="1" applyBorder="1" applyAlignment="1" applyProtection="1">
      <alignment horizontal="left" vertical="center"/>
      <protection hidden="1"/>
    </xf>
    <xf numFmtId="0" fontId="111" fillId="0" borderId="21" xfId="0" applyFont="1" applyBorder="1" applyAlignment="1" applyProtection="1">
      <alignment vertical="center"/>
      <protection hidden="1"/>
    </xf>
    <xf numFmtId="0" fontId="111" fillId="0" borderId="35" xfId="0" applyFont="1" applyBorder="1" applyAlignment="1" applyProtection="1">
      <alignment vertical="center"/>
      <protection hidden="1"/>
    </xf>
    <xf numFmtId="0" fontId="111" fillId="0" borderId="61" xfId="0" applyFont="1" applyBorder="1" applyAlignment="1" applyProtection="1">
      <alignment vertical="center"/>
      <protection hidden="1"/>
    </xf>
    <xf numFmtId="38" fontId="111" fillId="37" borderId="63" xfId="51" applyFont="1" applyFill="1" applyBorder="1" applyAlignment="1" applyProtection="1">
      <alignment vertical="center"/>
      <protection hidden="1"/>
    </xf>
    <xf numFmtId="0" fontId="111" fillId="38" borderId="31" xfId="0" applyFont="1" applyFill="1" applyBorder="1" applyAlignment="1" applyProtection="1">
      <alignment vertical="center"/>
      <protection hidden="1"/>
    </xf>
    <xf numFmtId="38" fontId="111" fillId="38" borderId="35" xfId="51" applyFont="1" applyFill="1" applyBorder="1" applyAlignment="1" applyProtection="1">
      <alignment vertical="center"/>
      <protection hidden="1"/>
    </xf>
    <xf numFmtId="0" fontId="111" fillId="38" borderId="75" xfId="0" applyFont="1" applyFill="1" applyBorder="1" applyAlignment="1" applyProtection="1">
      <alignment vertical="center" shrinkToFit="1"/>
      <protection hidden="1"/>
    </xf>
    <xf numFmtId="38" fontId="111" fillId="38" borderId="31" xfId="51" applyFont="1" applyFill="1" applyBorder="1" applyAlignment="1" applyProtection="1">
      <alignment vertical="center"/>
      <protection hidden="1"/>
    </xf>
    <xf numFmtId="38" fontId="111" fillId="38" borderId="63" xfId="51" applyFont="1" applyFill="1" applyBorder="1" applyAlignment="1" applyProtection="1">
      <alignment vertical="center"/>
      <protection hidden="1"/>
    </xf>
    <xf numFmtId="38" fontId="111" fillId="38" borderId="65" xfId="51" applyFont="1" applyFill="1" applyBorder="1" applyAlignment="1" applyProtection="1">
      <alignment vertical="center"/>
      <protection hidden="1"/>
    </xf>
    <xf numFmtId="38" fontId="111" fillId="38" borderId="66" xfId="51" applyFont="1" applyFill="1" applyBorder="1" applyAlignment="1" applyProtection="1">
      <alignment vertical="center"/>
      <protection hidden="1"/>
    </xf>
    <xf numFmtId="38" fontId="111" fillId="38" borderId="84" xfId="51" applyFont="1" applyFill="1" applyBorder="1" applyAlignment="1" applyProtection="1">
      <alignment vertical="center"/>
      <protection hidden="1"/>
    </xf>
    <xf numFmtId="38" fontId="111" fillId="38" borderId="64" xfId="51" applyFont="1" applyFill="1" applyBorder="1" applyAlignment="1" applyProtection="1">
      <alignment vertical="center"/>
      <protection hidden="1"/>
    </xf>
    <xf numFmtId="38" fontId="111" fillId="38" borderId="59" xfId="51" applyFont="1" applyFill="1" applyBorder="1" applyAlignment="1" applyProtection="1">
      <alignment vertical="center"/>
      <protection hidden="1"/>
    </xf>
    <xf numFmtId="0" fontId="111" fillId="38" borderId="66" xfId="0" applyFont="1" applyFill="1" applyBorder="1" applyAlignment="1" applyProtection="1">
      <alignment vertical="center"/>
      <protection hidden="1"/>
    </xf>
    <xf numFmtId="38" fontId="111" fillId="38" borderId="63" xfId="0" applyNumberFormat="1" applyFont="1" applyFill="1" applyBorder="1" applyAlignment="1" applyProtection="1">
      <alignment vertical="center"/>
      <protection hidden="1"/>
    </xf>
    <xf numFmtId="38" fontId="111" fillId="38" borderId="66" xfId="0" applyNumberFormat="1" applyFont="1" applyFill="1" applyBorder="1" applyAlignment="1" applyProtection="1">
      <alignment vertical="center"/>
      <protection hidden="1"/>
    </xf>
    <xf numFmtId="38" fontId="111" fillId="38" borderId="64" xfId="0" applyNumberFormat="1" applyFont="1" applyFill="1" applyBorder="1" applyAlignment="1" applyProtection="1">
      <alignment vertical="center"/>
      <protection hidden="1"/>
    </xf>
    <xf numFmtId="0" fontId="111" fillId="38" borderId="0" xfId="0" applyFont="1" applyFill="1" applyAlignment="1" applyProtection="1">
      <alignment vertical="center"/>
      <protection hidden="1"/>
    </xf>
    <xf numFmtId="0" fontId="111" fillId="39" borderId="31" xfId="0" applyFont="1" applyFill="1" applyBorder="1" applyAlignment="1" applyProtection="1">
      <alignment vertical="center"/>
      <protection hidden="1"/>
    </xf>
    <xf numFmtId="38" fontId="111" fillId="39" borderId="21" xfId="51" applyFont="1" applyFill="1" applyBorder="1" applyAlignment="1" applyProtection="1">
      <alignment vertical="center"/>
      <protection hidden="1"/>
    </xf>
    <xf numFmtId="0" fontId="111" fillId="39" borderId="75" xfId="0" applyFont="1" applyFill="1" applyBorder="1" applyAlignment="1" applyProtection="1">
      <alignment vertical="center" shrinkToFit="1"/>
      <protection hidden="1"/>
    </xf>
    <xf numFmtId="38" fontId="111" fillId="39" borderId="31" xfId="51" applyFont="1" applyFill="1" applyBorder="1" applyAlignment="1" applyProtection="1">
      <alignment vertical="center"/>
      <protection hidden="1"/>
    </xf>
    <xf numFmtId="38" fontId="111" fillId="39" borderId="63" xfId="51" applyFont="1" applyFill="1" applyBorder="1" applyAlignment="1" applyProtection="1">
      <alignment vertical="center"/>
      <protection hidden="1"/>
    </xf>
    <xf numFmtId="38" fontId="111" fillId="39" borderId="65" xfId="51" applyFont="1" applyFill="1" applyBorder="1" applyAlignment="1" applyProtection="1">
      <alignment vertical="center"/>
      <protection hidden="1"/>
    </xf>
    <xf numFmtId="38" fontId="111" fillId="39" borderId="66" xfId="51" applyFont="1" applyFill="1" applyBorder="1" applyAlignment="1" applyProtection="1">
      <alignment vertical="center"/>
      <protection hidden="1"/>
    </xf>
    <xf numFmtId="38" fontId="111" fillId="39" borderId="84" xfId="51" applyFont="1" applyFill="1" applyBorder="1" applyAlignment="1" applyProtection="1">
      <alignment vertical="center"/>
      <protection hidden="1"/>
    </xf>
    <xf numFmtId="38" fontId="111" fillId="39" borderId="64" xfId="51" applyFont="1" applyFill="1" applyBorder="1" applyAlignment="1" applyProtection="1">
      <alignment vertical="center"/>
      <protection hidden="1"/>
    </xf>
    <xf numFmtId="38" fontId="111" fillId="39" borderId="59" xfId="51" applyFont="1" applyFill="1" applyBorder="1" applyAlignment="1" applyProtection="1">
      <alignment vertical="center"/>
      <protection hidden="1"/>
    </xf>
    <xf numFmtId="0" fontId="111" fillId="39" borderId="66" xfId="0" applyFont="1" applyFill="1" applyBorder="1" applyAlignment="1" applyProtection="1">
      <alignment vertical="center"/>
      <protection hidden="1"/>
    </xf>
    <xf numFmtId="38" fontId="111" fillId="39" borderId="73" xfId="0" applyNumberFormat="1" applyFont="1" applyFill="1" applyBorder="1" applyAlignment="1" applyProtection="1">
      <alignment vertical="center"/>
      <protection hidden="1"/>
    </xf>
    <xf numFmtId="38" fontId="111" fillId="39" borderId="66" xfId="0" applyNumberFormat="1" applyFont="1" applyFill="1" applyBorder="1" applyAlignment="1" applyProtection="1">
      <alignment vertical="center"/>
      <protection hidden="1"/>
    </xf>
    <xf numFmtId="38" fontId="111" fillId="39" borderId="65" xfId="0" applyNumberFormat="1" applyFont="1" applyFill="1" applyBorder="1" applyAlignment="1" applyProtection="1">
      <alignment vertical="center"/>
      <protection hidden="1"/>
    </xf>
    <xf numFmtId="0" fontId="111" fillId="39" borderId="0" xfId="0" applyFont="1" applyFill="1" applyAlignment="1" applyProtection="1">
      <alignment vertical="center"/>
      <protection hidden="1"/>
    </xf>
    <xf numFmtId="38" fontId="111" fillId="39" borderId="61" xfId="51" applyFont="1" applyFill="1" applyBorder="1" applyAlignment="1" applyProtection="1">
      <alignment vertical="center"/>
      <protection hidden="1"/>
    </xf>
    <xf numFmtId="38" fontId="111" fillId="0" borderId="73" xfId="0" applyNumberFormat="1" applyFont="1" applyBorder="1" applyAlignment="1" applyProtection="1">
      <alignment vertical="center"/>
      <protection hidden="1"/>
    </xf>
    <xf numFmtId="38" fontId="111" fillId="0" borderId="65" xfId="0" applyNumberFormat="1" applyFont="1" applyBorder="1" applyAlignment="1" applyProtection="1">
      <alignment vertical="center"/>
      <protection hidden="1"/>
    </xf>
    <xf numFmtId="0" fontId="111" fillId="0" borderId="31" xfId="0" applyFont="1" applyFill="1" applyBorder="1" applyAlignment="1" applyProtection="1">
      <alignment vertical="center"/>
      <protection hidden="1"/>
    </xf>
    <xf numFmtId="38" fontId="111" fillId="0" borderId="21" xfId="51" applyFont="1" applyFill="1" applyBorder="1" applyAlignment="1" applyProtection="1">
      <alignment vertical="center"/>
      <protection hidden="1"/>
    </xf>
    <xf numFmtId="0" fontId="111" fillId="0" borderId="75" xfId="0" applyFont="1" applyFill="1" applyBorder="1" applyAlignment="1" applyProtection="1">
      <alignment vertical="center" shrinkToFit="1"/>
      <protection hidden="1"/>
    </xf>
    <xf numFmtId="38" fontId="111" fillId="0" borderId="31" xfId="51" applyFont="1" applyFill="1" applyBorder="1" applyAlignment="1" applyProtection="1">
      <alignment vertical="center"/>
      <protection hidden="1"/>
    </xf>
    <xf numFmtId="38" fontId="111" fillId="0" borderId="63" xfId="51" applyFont="1" applyFill="1" applyBorder="1" applyAlignment="1" applyProtection="1">
      <alignment vertical="center"/>
      <protection hidden="1"/>
    </xf>
    <xf numFmtId="38" fontId="111" fillId="0" borderId="65" xfId="51" applyFont="1" applyFill="1" applyBorder="1" applyAlignment="1" applyProtection="1">
      <alignment vertical="center"/>
      <protection hidden="1"/>
    </xf>
    <xf numFmtId="38" fontId="111" fillId="0" borderId="66" xfId="51" applyFont="1" applyFill="1" applyBorder="1" applyAlignment="1" applyProtection="1">
      <alignment vertical="center"/>
      <protection hidden="1"/>
    </xf>
    <xf numFmtId="38" fontId="111" fillId="0" borderId="84" xfId="51" applyFont="1" applyFill="1" applyBorder="1" applyAlignment="1" applyProtection="1">
      <alignment vertical="center"/>
      <protection hidden="1"/>
    </xf>
    <xf numFmtId="38" fontId="111" fillId="0" borderId="64" xfId="51" applyFont="1" applyFill="1" applyBorder="1" applyAlignment="1" applyProtection="1">
      <alignment vertical="center"/>
      <protection hidden="1"/>
    </xf>
    <xf numFmtId="38" fontId="111" fillId="0" borderId="59" xfId="51" applyFont="1" applyFill="1" applyBorder="1" applyAlignment="1" applyProtection="1">
      <alignment vertical="center"/>
      <protection hidden="1"/>
    </xf>
    <xf numFmtId="0" fontId="111" fillId="0" borderId="63" xfId="0" applyFont="1" applyFill="1" applyBorder="1" applyAlignment="1" applyProtection="1">
      <alignment vertical="center"/>
      <protection hidden="1"/>
    </xf>
    <xf numFmtId="0" fontId="111" fillId="0" borderId="66" xfId="0" applyFont="1" applyFill="1" applyBorder="1" applyAlignment="1" applyProtection="1">
      <alignment vertical="center"/>
      <protection hidden="1"/>
    </xf>
    <xf numFmtId="0" fontId="111" fillId="0" borderId="64" xfId="0" applyFont="1" applyFill="1" applyBorder="1" applyAlignment="1" applyProtection="1">
      <alignment vertical="center"/>
      <protection hidden="1"/>
    </xf>
    <xf numFmtId="0" fontId="111" fillId="0" borderId="0" xfId="0" applyFont="1" applyFill="1" applyAlignment="1" applyProtection="1">
      <alignment vertical="center"/>
      <protection hidden="1"/>
    </xf>
    <xf numFmtId="38" fontId="111" fillId="0" borderId="35" xfId="51" applyFont="1" applyFill="1" applyBorder="1" applyAlignment="1" applyProtection="1">
      <alignment vertical="center"/>
      <protection hidden="1"/>
    </xf>
    <xf numFmtId="38" fontId="111" fillId="0" borderId="78" xfId="51" applyFont="1" applyFill="1" applyBorder="1" applyAlignment="1" applyProtection="1">
      <alignment vertical="center"/>
      <protection hidden="1"/>
    </xf>
    <xf numFmtId="0" fontId="111" fillId="0" borderId="21" xfId="0" applyFont="1" applyFill="1" applyBorder="1" applyAlignment="1" applyProtection="1">
      <alignment vertical="center"/>
      <protection hidden="1"/>
    </xf>
    <xf numFmtId="0" fontId="111" fillId="0" borderId="32" xfId="0" applyFont="1" applyFill="1" applyBorder="1" applyAlignment="1" applyProtection="1">
      <alignment vertical="center" shrinkToFit="1"/>
      <protection hidden="1"/>
    </xf>
    <xf numFmtId="38" fontId="111" fillId="0" borderId="21" xfId="51" applyFont="1" applyFill="1" applyBorder="1" applyAlignment="1" applyProtection="1">
      <alignment vertical="center"/>
      <protection hidden="1"/>
    </xf>
    <xf numFmtId="38" fontId="111" fillId="0" borderId="87" xfId="51" applyFont="1" applyFill="1" applyBorder="1" applyAlignment="1" applyProtection="1">
      <alignment vertical="center"/>
      <protection hidden="1"/>
    </xf>
    <xf numFmtId="38" fontId="111" fillId="0" borderId="88" xfId="51" applyFont="1" applyFill="1" applyBorder="1" applyAlignment="1" applyProtection="1">
      <alignment vertical="center"/>
      <protection hidden="1"/>
    </xf>
    <xf numFmtId="38" fontId="111" fillId="0" borderId="95" xfId="51" applyFont="1" applyFill="1" applyBorder="1" applyAlignment="1" applyProtection="1">
      <alignment vertical="center"/>
      <protection hidden="1"/>
    </xf>
    <xf numFmtId="38" fontId="111" fillId="0" borderId="86" xfId="51" applyFont="1" applyFill="1" applyBorder="1" applyAlignment="1" applyProtection="1">
      <alignment vertical="center"/>
      <protection hidden="1"/>
    </xf>
    <xf numFmtId="38" fontId="111" fillId="0" borderId="97" xfId="51" applyFont="1" applyFill="1" applyBorder="1" applyAlignment="1" applyProtection="1">
      <alignment vertical="center"/>
      <protection hidden="1"/>
    </xf>
    <xf numFmtId="38" fontId="111" fillId="0" borderId="96" xfId="51" applyFont="1" applyFill="1" applyBorder="1" applyAlignment="1" applyProtection="1">
      <alignment vertical="center"/>
      <protection hidden="1"/>
    </xf>
    <xf numFmtId="0" fontId="111" fillId="0" borderId="87" xfId="0" applyFont="1" applyFill="1" applyBorder="1" applyAlignment="1" applyProtection="1">
      <alignment vertical="center"/>
      <protection hidden="1"/>
    </xf>
    <xf numFmtId="0" fontId="111" fillId="0" borderId="78" xfId="0" applyFont="1" applyFill="1" applyBorder="1" applyAlignment="1" applyProtection="1">
      <alignment vertical="center"/>
      <protection hidden="1"/>
    </xf>
    <xf numFmtId="0" fontId="111" fillId="0" borderId="86" xfId="0" applyFont="1" applyFill="1" applyBorder="1" applyAlignment="1" applyProtection="1">
      <alignment vertical="center"/>
      <protection hidden="1"/>
    </xf>
    <xf numFmtId="38" fontId="111" fillId="0" borderId="87" xfId="0" applyNumberFormat="1" applyFont="1" applyBorder="1" applyAlignment="1" applyProtection="1">
      <alignment vertical="center"/>
      <protection hidden="1"/>
    </xf>
    <xf numFmtId="38" fontId="111" fillId="0" borderId="78" xfId="0" applyNumberFormat="1" applyFont="1" applyBorder="1" applyAlignment="1" applyProtection="1">
      <alignment vertical="center"/>
      <protection hidden="1"/>
    </xf>
    <xf numFmtId="38" fontId="111" fillId="0" borderId="86" xfId="0" applyNumberFormat="1" applyFont="1" applyBorder="1" applyAlignment="1" applyProtection="1">
      <alignment vertical="center"/>
      <protection hidden="1"/>
    </xf>
    <xf numFmtId="38" fontId="111" fillId="0" borderId="87" xfId="0" applyNumberFormat="1" applyFont="1" applyFill="1" applyBorder="1" applyAlignment="1" applyProtection="1">
      <alignment vertical="center"/>
      <protection hidden="1"/>
    </xf>
    <xf numFmtId="38" fontId="111" fillId="0" borderId="78" xfId="0" applyNumberFormat="1" applyFont="1" applyFill="1" applyBorder="1" applyAlignment="1" applyProtection="1">
      <alignment vertical="center"/>
      <protection hidden="1"/>
    </xf>
    <xf numFmtId="38" fontId="111" fillId="0" borderId="86" xfId="0" applyNumberFormat="1" applyFont="1" applyFill="1" applyBorder="1" applyAlignment="1" applyProtection="1">
      <alignment vertical="center"/>
      <protection hidden="1"/>
    </xf>
    <xf numFmtId="0" fontId="111" fillId="0" borderId="16" xfId="0" applyFont="1" applyBorder="1" applyAlignment="1" applyProtection="1">
      <alignment vertical="center"/>
      <protection hidden="1"/>
    </xf>
    <xf numFmtId="38" fontId="111" fillId="0" borderId="29" xfId="51" applyFont="1" applyBorder="1" applyAlignment="1" applyProtection="1">
      <alignment vertical="center"/>
      <protection hidden="1"/>
    </xf>
    <xf numFmtId="0" fontId="111" fillId="0" borderId="32" xfId="0" applyFont="1" applyBorder="1" applyAlignment="1" applyProtection="1">
      <alignment vertical="center" shrinkToFit="1"/>
      <protection hidden="1"/>
    </xf>
    <xf numFmtId="38" fontId="111" fillId="0" borderId="87" xfId="51" applyFont="1" applyBorder="1" applyAlignment="1" applyProtection="1">
      <alignment vertical="center"/>
      <protection hidden="1"/>
    </xf>
    <xf numFmtId="38" fontId="111" fillId="0" borderId="88" xfId="51" applyFont="1" applyBorder="1" applyAlignment="1" applyProtection="1">
      <alignment vertical="center"/>
      <protection hidden="1"/>
    </xf>
    <xf numFmtId="38" fontId="111" fillId="0" borderId="78" xfId="51" applyFont="1" applyBorder="1" applyAlignment="1" applyProtection="1">
      <alignment vertical="center"/>
      <protection hidden="1"/>
    </xf>
    <xf numFmtId="38" fontId="111" fillId="0" borderId="95" xfId="51" applyFont="1" applyBorder="1" applyAlignment="1" applyProtection="1">
      <alignment vertical="center"/>
      <protection hidden="1"/>
    </xf>
    <xf numFmtId="38" fontId="111" fillId="0" borderId="86" xfId="51" applyFont="1" applyBorder="1" applyAlignment="1" applyProtection="1">
      <alignment vertical="center"/>
      <protection hidden="1"/>
    </xf>
    <xf numFmtId="0" fontId="111" fillId="0" borderId="36" xfId="0" applyFont="1" applyBorder="1" applyAlignment="1" applyProtection="1">
      <alignment vertical="center"/>
      <protection hidden="1"/>
    </xf>
    <xf numFmtId="38" fontId="111" fillId="0" borderId="26" xfId="51" applyFont="1" applyBorder="1" applyAlignment="1" applyProtection="1">
      <alignment vertical="center"/>
      <protection hidden="1"/>
    </xf>
    <xf numFmtId="38" fontId="111" fillId="0" borderId="35" xfId="51" applyFont="1" applyBorder="1" applyAlignment="1" applyProtection="1">
      <alignment vertical="center"/>
      <protection hidden="1"/>
    </xf>
    <xf numFmtId="38" fontId="111" fillId="0" borderId="98" xfId="51" applyFont="1" applyBorder="1" applyAlignment="1" applyProtection="1">
      <alignment vertical="center"/>
      <protection hidden="1"/>
    </xf>
    <xf numFmtId="38" fontId="111" fillId="0" borderId="99" xfId="51" applyFont="1" applyBorder="1" applyAlignment="1" applyProtection="1">
      <alignment vertical="center"/>
      <protection hidden="1"/>
    </xf>
    <xf numFmtId="38" fontId="111" fillId="0" borderId="97" xfId="51" applyFont="1" applyBorder="1" applyAlignment="1" applyProtection="1">
      <alignment vertical="center"/>
      <protection hidden="1"/>
    </xf>
    <xf numFmtId="38" fontId="111" fillId="0" borderId="100" xfId="51" applyFont="1" applyBorder="1" applyAlignment="1" applyProtection="1">
      <alignment vertical="center"/>
      <protection hidden="1"/>
    </xf>
    <xf numFmtId="0" fontId="111" fillId="0" borderId="90" xfId="0" applyFont="1" applyBorder="1" applyAlignment="1" applyProtection="1">
      <alignment vertical="center"/>
      <protection hidden="1"/>
    </xf>
    <xf numFmtId="0" fontId="111" fillId="0" borderId="79" xfId="0" applyFont="1" applyBorder="1" applyAlignment="1" applyProtection="1">
      <alignment vertical="center"/>
      <protection hidden="1"/>
    </xf>
    <xf numFmtId="0" fontId="111" fillId="0" borderId="80" xfId="0" applyFont="1" applyBorder="1" applyAlignment="1" applyProtection="1">
      <alignment vertical="center"/>
      <protection hidden="1"/>
    </xf>
    <xf numFmtId="38" fontId="111" fillId="0" borderId="90" xfId="0" applyNumberFormat="1" applyFont="1" applyBorder="1" applyAlignment="1" applyProtection="1">
      <alignment vertical="center"/>
      <protection hidden="1"/>
    </xf>
    <xf numFmtId="38" fontId="111" fillId="0" borderId="79" xfId="0" applyNumberFormat="1" applyFont="1" applyBorder="1" applyAlignment="1" applyProtection="1">
      <alignment vertical="center"/>
      <protection hidden="1"/>
    </xf>
    <xf numFmtId="38" fontId="111" fillId="0" borderId="80" xfId="0" applyNumberFormat="1" applyFont="1" applyBorder="1" applyAlignment="1" applyProtection="1">
      <alignment vertical="center"/>
      <protection hidden="1"/>
    </xf>
    <xf numFmtId="38" fontId="111" fillId="0" borderId="21" xfId="51" applyFont="1" applyBorder="1" applyAlignment="1" applyProtection="1">
      <alignment vertical="center"/>
      <protection hidden="1"/>
    </xf>
    <xf numFmtId="0" fontId="111" fillId="0" borderId="15" xfId="0" applyFont="1" applyBorder="1" applyAlignment="1" applyProtection="1">
      <alignment vertical="center"/>
      <protection hidden="1"/>
    </xf>
    <xf numFmtId="38" fontId="111" fillId="0" borderId="15" xfId="51" applyFont="1" applyBorder="1" applyAlignment="1" applyProtection="1">
      <alignment vertical="center"/>
      <protection hidden="1"/>
    </xf>
    <xf numFmtId="38" fontId="111" fillId="0" borderId="54" xfId="51" applyFont="1" applyBorder="1" applyAlignment="1" applyProtection="1">
      <alignment vertical="center"/>
      <protection hidden="1"/>
    </xf>
    <xf numFmtId="38" fontId="111" fillId="0" borderId="54" xfId="0" applyNumberFormat="1" applyFont="1" applyBorder="1" applyAlignment="1" applyProtection="1">
      <alignment vertical="center"/>
      <protection hidden="1"/>
    </xf>
    <xf numFmtId="38" fontId="111" fillId="0" borderId="57" xfId="0" applyNumberFormat="1" applyFont="1" applyBorder="1" applyAlignment="1" applyProtection="1">
      <alignment vertical="center"/>
      <protection hidden="1"/>
    </xf>
    <xf numFmtId="38" fontId="111" fillId="0" borderId="55" xfId="0" applyNumberFormat="1" applyFont="1" applyBorder="1" applyAlignment="1" applyProtection="1">
      <alignment vertical="center"/>
      <protection hidden="1"/>
    </xf>
    <xf numFmtId="0" fontId="111" fillId="0" borderId="0" xfId="0" applyFont="1" applyBorder="1" applyAlignment="1" applyProtection="1">
      <alignment vertical="center"/>
      <protection hidden="1"/>
    </xf>
    <xf numFmtId="0" fontId="111" fillId="0" borderId="30" xfId="0" applyFont="1" applyBorder="1" applyAlignment="1" applyProtection="1">
      <alignment vertical="center"/>
      <protection hidden="1"/>
    </xf>
    <xf numFmtId="0" fontId="111" fillId="0" borderId="0" xfId="63" applyFont="1" applyBorder="1" applyAlignment="1" applyProtection="1">
      <alignment vertical="center"/>
      <protection hidden="1"/>
    </xf>
    <xf numFmtId="0" fontId="111" fillId="0" borderId="15" xfId="0" applyFont="1" applyBorder="1" applyAlignment="1" applyProtection="1">
      <alignment vertical="center"/>
      <protection hidden="1"/>
    </xf>
    <xf numFmtId="0" fontId="111" fillId="0" borderId="12" xfId="0" applyFont="1" applyBorder="1" applyAlignment="1" applyProtection="1">
      <alignment vertical="center"/>
      <protection hidden="1"/>
    </xf>
    <xf numFmtId="0" fontId="111" fillId="0" borderId="13" xfId="0" applyFont="1" applyBorder="1" applyAlignment="1" applyProtection="1">
      <alignment vertical="center"/>
      <protection hidden="1"/>
    </xf>
    <xf numFmtId="0" fontId="111" fillId="0" borderId="14" xfId="0" applyFont="1" applyBorder="1" applyAlignment="1" applyProtection="1">
      <alignment vertical="center"/>
      <protection hidden="1"/>
    </xf>
    <xf numFmtId="0" fontId="111" fillId="0" borderId="12" xfId="63" applyFont="1" applyBorder="1" applyAlignment="1" applyProtection="1">
      <alignment vertical="center"/>
      <protection hidden="1"/>
    </xf>
    <xf numFmtId="0" fontId="111" fillId="0" borderId="13" xfId="63" applyFont="1" applyBorder="1" applyAlignment="1" applyProtection="1">
      <alignment vertical="center"/>
      <protection hidden="1"/>
    </xf>
    <xf numFmtId="176" fontId="111" fillId="0" borderId="0" xfId="63" applyNumberFormat="1" applyFont="1" applyBorder="1" applyAlignment="1" applyProtection="1">
      <alignment vertical="center"/>
      <protection hidden="1"/>
    </xf>
    <xf numFmtId="0" fontId="111" fillId="0" borderId="0" xfId="0" applyFont="1" applyBorder="1" applyAlignment="1" applyProtection="1" quotePrefix="1">
      <alignment vertical="center"/>
      <protection hidden="1"/>
    </xf>
    <xf numFmtId="176" fontId="111" fillId="0" borderId="12" xfId="63" applyNumberFormat="1" applyFont="1" applyBorder="1" applyAlignment="1" applyProtection="1">
      <alignment vertical="center"/>
      <protection hidden="1"/>
    </xf>
    <xf numFmtId="176" fontId="111" fillId="0" borderId="13" xfId="63" applyNumberFormat="1" applyFont="1" applyBorder="1" applyAlignment="1" applyProtection="1">
      <alignment vertical="center"/>
      <protection hidden="1"/>
    </xf>
    <xf numFmtId="0" fontId="111" fillId="0" borderId="12" xfId="0" applyFont="1" applyBorder="1" applyAlignment="1" applyProtection="1" quotePrefix="1">
      <alignment vertical="center"/>
      <protection hidden="1"/>
    </xf>
    <xf numFmtId="0" fontId="143" fillId="0" borderId="0" xfId="43" applyFont="1" applyAlignment="1" applyProtection="1">
      <alignment vertical="center"/>
      <protection/>
    </xf>
    <xf numFmtId="38" fontId="111" fillId="0" borderId="0" xfId="0" applyNumberFormat="1" applyFont="1" applyBorder="1" applyAlignment="1" applyProtection="1">
      <alignment vertical="center"/>
      <protection hidden="1"/>
    </xf>
    <xf numFmtId="0" fontId="89"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7年8月部数表(8月1日現在)" xfId="62"/>
    <cellStyle name="標準_搬入先一覧" xfId="63"/>
    <cellStyle name="良い" xfId="64"/>
  </cellStyles>
  <dxfs count="59">
    <dxf>
      <font>
        <color auto="1"/>
      </font>
    </dxf>
    <dxf>
      <font>
        <color auto="1"/>
      </font>
    </dxf>
    <dxf>
      <font>
        <color auto="1"/>
      </font>
    </dxf>
    <dxf>
      <font>
        <color auto="1"/>
      </font>
    </dxf>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8877300</xdr:colOff>
      <xdr:row>4</xdr:row>
      <xdr:rowOff>171450</xdr:rowOff>
    </xdr:from>
    <xdr:to>
      <xdr:col>3</xdr:col>
      <xdr:colOff>8877300</xdr:colOff>
      <xdr:row>4</xdr:row>
      <xdr:rowOff>314325</xdr:rowOff>
    </xdr:to>
    <xdr:pic>
      <xdr:nvPicPr>
        <xdr:cNvPr id="1" name="図 2"/>
        <xdr:cNvPicPr preferRelativeResize="1">
          <a:picLocks noChangeAspect="1"/>
        </xdr:cNvPicPr>
      </xdr:nvPicPr>
      <xdr:blipFill>
        <a:blip r:embed="rId1"/>
        <a:stretch>
          <a:fillRect/>
        </a:stretch>
      </xdr:blipFill>
      <xdr:spPr>
        <a:xfrm>
          <a:off x="9448800" y="1038225"/>
          <a:ext cx="0" cy="142875"/>
        </a:xfrm>
        <a:prstGeom prst="rect">
          <a:avLst/>
        </a:prstGeom>
        <a:noFill/>
        <a:ln w="9525" cmpd="sng">
          <a:noFill/>
        </a:ln>
      </xdr:spPr>
    </xdr:pic>
    <xdr:clientData/>
  </xdr:twoCellAnchor>
  <xdr:twoCellAnchor editAs="oneCell">
    <xdr:from>
      <xdr:col>3</xdr:col>
      <xdr:colOff>8877300</xdr:colOff>
      <xdr:row>4</xdr:row>
      <xdr:rowOff>171450</xdr:rowOff>
    </xdr:from>
    <xdr:to>
      <xdr:col>3</xdr:col>
      <xdr:colOff>8877300</xdr:colOff>
      <xdr:row>4</xdr:row>
      <xdr:rowOff>314325</xdr:rowOff>
    </xdr:to>
    <xdr:pic>
      <xdr:nvPicPr>
        <xdr:cNvPr id="2" name="図 2"/>
        <xdr:cNvPicPr preferRelativeResize="1">
          <a:picLocks noChangeAspect="1"/>
        </xdr:cNvPicPr>
      </xdr:nvPicPr>
      <xdr:blipFill>
        <a:blip r:embed="rId1"/>
        <a:stretch>
          <a:fillRect/>
        </a:stretch>
      </xdr:blipFill>
      <xdr:spPr>
        <a:xfrm>
          <a:off x="9448800" y="1038225"/>
          <a:ext cx="0" cy="142875"/>
        </a:xfrm>
        <a:prstGeom prst="rect">
          <a:avLst/>
        </a:prstGeom>
        <a:noFill/>
        <a:ln w="9525" cmpd="sng">
          <a:noFill/>
        </a:ln>
      </xdr:spPr>
    </xdr:pic>
    <xdr:clientData/>
  </xdr:twoCellAnchor>
  <xdr:twoCellAnchor editAs="oneCell">
    <xdr:from>
      <xdr:col>3</xdr:col>
      <xdr:colOff>8877300</xdr:colOff>
      <xdr:row>4</xdr:row>
      <xdr:rowOff>171450</xdr:rowOff>
    </xdr:from>
    <xdr:to>
      <xdr:col>3</xdr:col>
      <xdr:colOff>8877300</xdr:colOff>
      <xdr:row>4</xdr:row>
      <xdr:rowOff>314325</xdr:rowOff>
    </xdr:to>
    <xdr:pic>
      <xdr:nvPicPr>
        <xdr:cNvPr id="3" name="図 2"/>
        <xdr:cNvPicPr preferRelativeResize="1">
          <a:picLocks noChangeAspect="1"/>
        </xdr:cNvPicPr>
      </xdr:nvPicPr>
      <xdr:blipFill>
        <a:blip r:embed="rId1"/>
        <a:stretch>
          <a:fillRect/>
        </a:stretch>
      </xdr:blipFill>
      <xdr:spPr>
        <a:xfrm>
          <a:off x="9448800" y="1038225"/>
          <a:ext cx="0" cy="142875"/>
        </a:xfrm>
        <a:prstGeom prst="rect">
          <a:avLst/>
        </a:prstGeom>
        <a:noFill/>
        <a:ln w="9525" cmpd="sng">
          <a:noFill/>
        </a:ln>
      </xdr:spPr>
    </xdr:pic>
    <xdr:clientData/>
  </xdr:twoCellAnchor>
  <xdr:twoCellAnchor editAs="oneCell">
    <xdr:from>
      <xdr:col>3</xdr:col>
      <xdr:colOff>8877300</xdr:colOff>
      <xdr:row>4</xdr:row>
      <xdr:rowOff>171450</xdr:rowOff>
    </xdr:from>
    <xdr:to>
      <xdr:col>3</xdr:col>
      <xdr:colOff>8877300</xdr:colOff>
      <xdr:row>4</xdr:row>
      <xdr:rowOff>314325</xdr:rowOff>
    </xdr:to>
    <xdr:pic>
      <xdr:nvPicPr>
        <xdr:cNvPr id="4" name="図 2"/>
        <xdr:cNvPicPr preferRelativeResize="1">
          <a:picLocks noChangeAspect="1"/>
        </xdr:cNvPicPr>
      </xdr:nvPicPr>
      <xdr:blipFill>
        <a:blip r:embed="rId1"/>
        <a:stretch>
          <a:fillRect/>
        </a:stretch>
      </xdr:blipFill>
      <xdr:spPr>
        <a:xfrm>
          <a:off x="9448800" y="1038225"/>
          <a:ext cx="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xdr:row>
      <xdr:rowOff>76200</xdr:rowOff>
    </xdr:from>
    <xdr:to>
      <xdr:col>2</xdr:col>
      <xdr:colOff>2495550</xdr:colOff>
      <xdr:row>2</xdr:row>
      <xdr:rowOff>790575</xdr:rowOff>
    </xdr:to>
    <xdr:pic>
      <xdr:nvPicPr>
        <xdr:cNvPr id="1" name="図 5"/>
        <xdr:cNvPicPr preferRelativeResize="1">
          <a:picLocks noChangeAspect="1"/>
        </xdr:cNvPicPr>
      </xdr:nvPicPr>
      <xdr:blipFill>
        <a:blip r:embed="rId1"/>
        <a:stretch>
          <a:fillRect/>
        </a:stretch>
      </xdr:blipFill>
      <xdr:spPr>
        <a:xfrm>
          <a:off x="295275" y="590550"/>
          <a:ext cx="2438400" cy="714375"/>
        </a:xfrm>
        <a:prstGeom prst="rect">
          <a:avLst/>
        </a:prstGeom>
        <a:noFill/>
        <a:ln w="9525" cmpd="sng">
          <a:noFill/>
        </a:ln>
      </xdr:spPr>
    </xdr:pic>
    <xdr:clientData/>
  </xdr:twoCellAnchor>
  <xdr:twoCellAnchor editAs="oneCell">
    <xdr:from>
      <xdr:col>2</xdr:col>
      <xdr:colOff>457200</xdr:colOff>
      <xdr:row>3</xdr:row>
      <xdr:rowOff>2000250</xdr:rowOff>
    </xdr:from>
    <xdr:to>
      <xdr:col>2</xdr:col>
      <xdr:colOff>2495550</xdr:colOff>
      <xdr:row>3</xdr:row>
      <xdr:rowOff>2828925</xdr:rowOff>
    </xdr:to>
    <xdr:pic>
      <xdr:nvPicPr>
        <xdr:cNvPr id="2" name="図 6"/>
        <xdr:cNvPicPr preferRelativeResize="1">
          <a:picLocks noChangeAspect="1"/>
        </xdr:cNvPicPr>
      </xdr:nvPicPr>
      <xdr:blipFill>
        <a:blip r:embed="rId2"/>
        <a:stretch>
          <a:fillRect/>
        </a:stretch>
      </xdr:blipFill>
      <xdr:spPr>
        <a:xfrm>
          <a:off x="695325" y="3305175"/>
          <a:ext cx="2038350" cy="828675"/>
        </a:xfrm>
        <a:prstGeom prst="rect">
          <a:avLst/>
        </a:prstGeom>
        <a:noFill/>
        <a:ln w="9525" cmpd="sng">
          <a:noFill/>
        </a:ln>
      </xdr:spPr>
    </xdr:pic>
    <xdr:clientData/>
  </xdr:twoCellAnchor>
  <xdr:twoCellAnchor editAs="oneCell">
    <xdr:from>
      <xdr:col>2</xdr:col>
      <xdr:colOff>981075</xdr:colOff>
      <xdr:row>7</xdr:row>
      <xdr:rowOff>133350</xdr:rowOff>
    </xdr:from>
    <xdr:to>
      <xdr:col>2</xdr:col>
      <xdr:colOff>2495550</xdr:colOff>
      <xdr:row>7</xdr:row>
      <xdr:rowOff>628650</xdr:rowOff>
    </xdr:to>
    <xdr:pic>
      <xdr:nvPicPr>
        <xdr:cNvPr id="3" name="図 8"/>
        <xdr:cNvPicPr preferRelativeResize="1">
          <a:picLocks noChangeAspect="1"/>
        </xdr:cNvPicPr>
      </xdr:nvPicPr>
      <xdr:blipFill>
        <a:blip r:embed="rId3"/>
        <a:stretch>
          <a:fillRect/>
        </a:stretch>
      </xdr:blipFill>
      <xdr:spPr>
        <a:xfrm>
          <a:off x="1219200" y="6448425"/>
          <a:ext cx="1514475" cy="495300"/>
        </a:xfrm>
        <a:prstGeom prst="rect">
          <a:avLst/>
        </a:prstGeom>
        <a:noFill/>
        <a:ln w="9525" cmpd="sng">
          <a:noFill/>
        </a:ln>
      </xdr:spPr>
    </xdr:pic>
    <xdr:clientData/>
  </xdr:twoCellAnchor>
  <xdr:twoCellAnchor editAs="oneCell">
    <xdr:from>
      <xdr:col>2</xdr:col>
      <xdr:colOff>895350</xdr:colOff>
      <xdr:row>4</xdr:row>
      <xdr:rowOff>228600</xdr:rowOff>
    </xdr:from>
    <xdr:to>
      <xdr:col>2</xdr:col>
      <xdr:colOff>2495550</xdr:colOff>
      <xdr:row>4</xdr:row>
      <xdr:rowOff>771525</xdr:rowOff>
    </xdr:to>
    <xdr:pic>
      <xdr:nvPicPr>
        <xdr:cNvPr id="4" name="図 12"/>
        <xdr:cNvPicPr preferRelativeResize="1">
          <a:picLocks noChangeAspect="1"/>
        </xdr:cNvPicPr>
      </xdr:nvPicPr>
      <xdr:blipFill>
        <a:blip r:embed="rId4"/>
        <a:stretch>
          <a:fillRect/>
        </a:stretch>
      </xdr:blipFill>
      <xdr:spPr>
        <a:xfrm>
          <a:off x="1133475" y="4362450"/>
          <a:ext cx="1600200" cy="542925"/>
        </a:xfrm>
        <a:prstGeom prst="rect">
          <a:avLst/>
        </a:prstGeom>
        <a:noFill/>
        <a:ln w="9525" cmpd="sng">
          <a:noFill/>
        </a:ln>
      </xdr:spPr>
    </xdr:pic>
    <xdr:clientData/>
  </xdr:twoCellAnchor>
  <xdr:twoCellAnchor editAs="oneCell">
    <xdr:from>
      <xdr:col>2</xdr:col>
      <xdr:colOff>933450</xdr:colOff>
      <xdr:row>5</xdr:row>
      <xdr:rowOff>276225</xdr:rowOff>
    </xdr:from>
    <xdr:to>
      <xdr:col>2</xdr:col>
      <xdr:colOff>2495550</xdr:colOff>
      <xdr:row>5</xdr:row>
      <xdr:rowOff>762000</xdr:rowOff>
    </xdr:to>
    <xdr:pic>
      <xdr:nvPicPr>
        <xdr:cNvPr id="5" name="図 19"/>
        <xdr:cNvPicPr preferRelativeResize="1">
          <a:picLocks noChangeAspect="1"/>
        </xdr:cNvPicPr>
      </xdr:nvPicPr>
      <xdr:blipFill>
        <a:blip r:embed="rId5"/>
        <a:stretch>
          <a:fillRect/>
        </a:stretch>
      </xdr:blipFill>
      <xdr:spPr>
        <a:xfrm>
          <a:off x="1171575" y="5181600"/>
          <a:ext cx="1562100" cy="485775"/>
        </a:xfrm>
        <a:prstGeom prst="rect">
          <a:avLst/>
        </a:prstGeom>
        <a:noFill/>
        <a:ln w="9525" cmpd="sng">
          <a:noFill/>
        </a:ln>
      </xdr:spPr>
    </xdr:pic>
    <xdr:clientData/>
  </xdr:twoCellAnchor>
  <xdr:twoCellAnchor>
    <xdr:from>
      <xdr:col>2</xdr:col>
      <xdr:colOff>933450</xdr:colOff>
      <xdr:row>7</xdr:row>
      <xdr:rowOff>152400</xdr:rowOff>
    </xdr:from>
    <xdr:to>
      <xdr:col>2</xdr:col>
      <xdr:colOff>1209675</xdr:colOff>
      <xdr:row>7</xdr:row>
      <xdr:rowOff>619125</xdr:rowOff>
    </xdr:to>
    <xdr:sp>
      <xdr:nvSpPr>
        <xdr:cNvPr id="6" name="円/楕円 6"/>
        <xdr:cNvSpPr>
          <a:spLocks/>
        </xdr:cNvSpPr>
      </xdr:nvSpPr>
      <xdr:spPr>
        <a:xfrm>
          <a:off x="1171575" y="6467475"/>
          <a:ext cx="276225" cy="4667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1762125</xdr:colOff>
      <xdr:row>5</xdr:row>
      <xdr:rowOff>0</xdr:rowOff>
    </xdr:from>
    <xdr:to>
      <xdr:col>2</xdr:col>
      <xdr:colOff>2266950</xdr:colOff>
      <xdr:row>5</xdr:row>
      <xdr:rowOff>762000</xdr:rowOff>
    </xdr:to>
    <xdr:sp>
      <xdr:nvSpPr>
        <xdr:cNvPr id="7" name="円/楕円 7"/>
        <xdr:cNvSpPr>
          <a:spLocks/>
        </xdr:cNvSpPr>
      </xdr:nvSpPr>
      <xdr:spPr>
        <a:xfrm>
          <a:off x="2000250" y="4905375"/>
          <a:ext cx="504825"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1314450</xdr:colOff>
      <xdr:row>5</xdr:row>
      <xdr:rowOff>0</xdr:rowOff>
    </xdr:from>
    <xdr:to>
      <xdr:col>2</xdr:col>
      <xdr:colOff>1819275</xdr:colOff>
      <xdr:row>5</xdr:row>
      <xdr:rowOff>47625</xdr:rowOff>
    </xdr:to>
    <xdr:sp>
      <xdr:nvSpPr>
        <xdr:cNvPr id="8" name="円/楕円 8"/>
        <xdr:cNvSpPr>
          <a:spLocks/>
        </xdr:cNvSpPr>
      </xdr:nvSpPr>
      <xdr:spPr>
        <a:xfrm>
          <a:off x="1552575" y="4905375"/>
          <a:ext cx="504825" cy="476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1400175</xdr:colOff>
      <xdr:row>4</xdr:row>
      <xdr:rowOff>171450</xdr:rowOff>
    </xdr:from>
    <xdr:to>
      <xdr:col>2</xdr:col>
      <xdr:colOff>2495550</xdr:colOff>
      <xdr:row>5</xdr:row>
      <xdr:rowOff>0</xdr:rowOff>
    </xdr:to>
    <xdr:sp>
      <xdr:nvSpPr>
        <xdr:cNvPr id="9" name="円/楕円 9"/>
        <xdr:cNvSpPr>
          <a:spLocks/>
        </xdr:cNvSpPr>
      </xdr:nvSpPr>
      <xdr:spPr>
        <a:xfrm>
          <a:off x="1638300" y="4305300"/>
          <a:ext cx="1095375" cy="600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1104900</xdr:colOff>
      <xdr:row>1</xdr:row>
      <xdr:rowOff>238125</xdr:rowOff>
    </xdr:from>
    <xdr:to>
      <xdr:col>3</xdr:col>
      <xdr:colOff>0</xdr:colOff>
      <xdr:row>2</xdr:row>
      <xdr:rowOff>600075</xdr:rowOff>
    </xdr:to>
    <xdr:sp>
      <xdr:nvSpPr>
        <xdr:cNvPr id="10" name="円/楕円 10"/>
        <xdr:cNvSpPr>
          <a:spLocks/>
        </xdr:cNvSpPr>
      </xdr:nvSpPr>
      <xdr:spPr>
        <a:xfrm>
          <a:off x="1343025" y="504825"/>
          <a:ext cx="1390650" cy="609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933450</xdr:colOff>
      <xdr:row>8</xdr:row>
      <xdr:rowOff>0</xdr:rowOff>
    </xdr:from>
    <xdr:to>
      <xdr:col>2</xdr:col>
      <xdr:colOff>1257300</xdr:colOff>
      <xdr:row>8</xdr:row>
      <xdr:rowOff>0</xdr:rowOff>
    </xdr:to>
    <xdr:sp>
      <xdr:nvSpPr>
        <xdr:cNvPr id="11" name="円/楕円 11"/>
        <xdr:cNvSpPr>
          <a:spLocks/>
        </xdr:cNvSpPr>
      </xdr:nvSpPr>
      <xdr:spPr>
        <a:xfrm>
          <a:off x="1171575" y="6943725"/>
          <a:ext cx="3143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57150</xdr:colOff>
      <xdr:row>2</xdr:row>
      <xdr:rowOff>76200</xdr:rowOff>
    </xdr:from>
    <xdr:to>
      <xdr:col>2</xdr:col>
      <xdr:colOff>2495550</xdr:colOff>
      <xdr:row>2</xdr:row>
      <xdr:rowOff>790575</xdr:rowOff>
    </xdr:to>
    <xdr:pic>
      <xdr:nvPicPr>
        <xdr:cNvPr id="12" name="図 5"/>
        <xdr:cNvPicPr preferRelativeResize="1">
          <a:picLocks noChangeAspect="1"/>
        </xdr:cNvPicPr>
      </xdr:nvPicPr>
      <xdr:blipFill>
        <a:blip r:embed="rId1"/>
        <a:stretch>
          <a:fillRect/>
        </a:stretch>
      </xdr:blipFill>
      <xdr:spPr>
        <a:xfrm>
          <a:off x="295275" y="590550"/>
          <a:ext cx="2438400" cy="714375"/>
        </a:xfrm>
        <a:prstGeom prst="rect">
          <a:avLst/>
        </a:prstGeom>
        <a:noFill/>
        <a:ln w="9525" cmpd="sng">
          <a:noFill/>
        </a:ln>
      </xdr:spPr>
    </xdr:pic>
    <xdr:clientData/>
  </xdr:twoCellAnchor>
  <xdr:twoCellAnchor editAs="oneCell">
    <xdr:from>
      <xdr:col>2</xdr:col>
      <xdr:colOff>457200</xdr:colOff>
      <xdr:row>3</xdr:row>
      <xdr:rowOff>2000250</xdr:rowOff>
    </xdr:from>
    <xdr:to>
      <xdr:col>2</xdr:col>
      <xdr:colOff>2495550</xdr:colOff>
      <xdr:row>3</xdr:row>
      <xdr:rowOff>2828925</xdr:rowOff>
    </xdr:to>
    <xdr:pic>
      <xdr:nvPicPr>
        <xdr:cNvPr id="13" name="図 6"/>
        <xdr:cNvPicPr preferRelativeResize="1">
          <a:picLocks noChangeAspect="1"/>
        </xdr:cNvPicPr>
      </xdr:nvPicPr>
      <xdr:blipFill>
        <a:blip r:embed="rId2"/>
        <a:stretch>
          <a:fillRect/>
        </a:stretch>
      </xdr:blipFill>
      <xdr:spPr>
        <a:xfrm>
          <a:off x="695325" y="3305175"/>
          <a:ext cx="2038350" cy="828675"/>
        </a:xfrm>
        <a:prstGeom prst="rect">
          <a:avLst/>
        </a:prstGeom>
        <a:noFill/>
        <a:ln w="9525" cmpd="sng">
          <a:noFill/>
        </a:ln>
      </xdr:spPr>
    </xdr:pic>
    <xdr:clientData/>
  </xdr:twoCellAnchor>
  <xdr:twoCellAnchor editAs="oneCell">
    <xdr:from>
      <xdr:col>2</xdr:col>
      <xdr:colOff>981075</xdr:colOff>
      <xdr:row>7</xdr:row>
      <xdr:rowOff>133350</xdr:rowOff>
    </xdr:from>
    <xdr:to>
      <xdr:col>2</xdr:col>
      <xdr:colOff>2495550</xdr:colOff>
      <xdr:row>7</xdr:row>
      <xdr:rowOff>628650</xdr:rowOff>
    </xdr:to>
    <xdr:pic>
      <xdr:nvPicPr>
        <xdr:cNvPr id="14" name="図 8"/>
        <xdr:cNvPicPr preferRelativeResize="1">
          <a:picLocks noChangeAspect="1"/>
        </xdr:cNvPicPr>
      </xdr:nvPicPr>
      <xdr:blipFill>
        <a:blip r:embed="rId3"/>
        <a:stretch>
          <a:fillRect/>
        </a:stretch>
      </xdr:blipFill>
      <xdr:spPr>
        <a:xfrm>
          <a:off x="1219200" y="6448425"/>
          <a:ext cx="1514475" cy="495300"/>
        </a:xfrm>
        <a:prstGeom prst="rect">
          <a:avLst/>
        </a:prstGeom>
        <a:noFill/>
        <a:ln w="9525" cmpd="sng">
          <a:noFill/>
        </a:ln>
      </xdr:spPr>
    </xdr:pic>
    <xdr:clientData/>
  </xdr:twoCellAnchor>
  <xdr:twoCellAnchor editAs="oneCell">
    <xdr:from>
      <xdr:col>2</xdr:col>
      <xdr:colOff>895350</xdr:colOff>
      <xdr:row>4</xdr:row>
      <xdr:rowOff>228600</xdr:rowOff>
    </xdr:from>
    <xdr:to>
      <xdr:col>2</xdr:col>
      <xdr:colOff>2495550</xdr:colOff>
      <xdr:row>4</xdr:row>
      <xdr:rowOff>771525</xdr:rowOff>
    </xdr:to>
    <xdr:pic>
      <xdr:nvPicPr>
        <xdr:cNvPr id="15" name="図 12"/>
        <xdr:cNvPicPr preferRelativeResize="1">
          <a:picLocks noChangeAspect="1"/>
        </xdr:cNvPicPr>
      </xdr:nvPicPr>
      <xdr:blipFill>
        <a:blip r:embed="rId4"/>
        <a:stretch>
          <a:fillRect/>
        </a:stretch>
      </xdr:blipFill>
      <xdr:spPr>
        <a:xfrm>
          <a:off x="1133475" y="4362450"/>
          <a:ext cx="1600200" cy="542925"/>
        </a:xfrm>
        <a:prstGeom prst="rect">
          <a:avLst/>
        </a:prstGeom>
        <a:noFill/>
        <a:ln w="9525" cmpd="sng">
          <a:noFill/>
        </a:ln>
      </xdr:spPr>
    </xdr:pic>
    <xdr:clientData/>
  </xdr:twoCellAnchor>
  <xdr:twoCellAnchor editAs="oneCell">
    <xdr:from>
      <xdr:col>2</xdr:col>
      <xdr:colOff>933450</xdr:colOff>
      <xdr:row>5</xdr:row>
      <xdr:rowOff>276225</xdr:rowOff>
    </xdr:from>
    <xdr:to>
      <xdr:col>2</xdr:col>
      <xdr:colOff>2495550</xdr:colOff>
      <xdr:row>5</xdr:row>
      <xdr:rowOff>762000</xdr:rowOff>
    </xdr:to>
    <xdr:pic>
      <xdr:nvPicPr>
        <xdr:cNvPr id="16" name="図 19"/>
        <xdr:cNvPicPr preferRelativeResize="1">
          <a:picLocks noChangeAspect="1"/>
        </xdr:cNvPicPr>
      </xdr:nvPicPr>
      <xdr:blipFill>
        <a:blip r:embed="rId5"/>
        <a:stretch>
          <a:fillRect/>
        </a:stretch>
      </xdr:blipFill>
      <xdr:spPr>
        <a:xfrm>
          <a:off x="1171575" y="5181600"/>
          <a:ext cx="1562100" cy="485775"/>
        </a:xfrm>
        <a:prstGeom prst="rect">
          <a:avLst/>
        </a:prstGeom>
        <a:noFill/>
        <a:ln w="9525" cmpd="sng">
          <a:noFill/>
        </a:ln>
      </xdr:spPr>
    </xdr:pic>
    <xdr:clientData/>
  </xdr:twoCellAnchor>
  <xdr:twoCellAnchor>
    <xdr:from>
      <xdr:col>2</xdr:col>
      <xdr:colOff>933450</xdr:colOff>
      <xdr:row>7</xdr:row>
      <xdr:rowOff>152400</xdr:rowOff>
    </xdr:from>
    <xdr:to>
      <xdr:col>2</xdr:col>
      <xdr:colOff>1209675</xdr:colOff>
      <xdr:row>7</xdr:row>
      <xdr:rowOff>619125</xdr:rowOff>
    </xdr:to>
    <xdr:sp>
      <xdr:nvSpPr>
        <xdr:cNvPr id="17" name="円/楕円 25"/>
        <xdr:cNvSpPr>
          <a:spLocks/>
        </xdr:cNvSpPr>
      </xdr:nvSpPr>
      <xdr:spPr>
        <a:xfrm>
          <a:off x="1171575" y="6467475"/>
          <a:ext cx="276225" cy="4667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1762125</xdr:colOff>
      <xdr:row>5</xdr:row>
      <xdr:rowOff>0</xdr:rowOff>
    </xdr:from>
    <xdr:to>
      <xdr:col>2</xdr:col>
      <xdr:colOff>2266950</xdr:colOff>
      <xdr:row>5</xdr:row>
      <xdr:rowOff>762000</xdr:rowOff>
    </xdr:to>
    <xdr:sp>
      <xdr:nvSpPr>
        <xdr:cNvPr id="18" name="円/楕円 26"/>
        <xdr:cNvSpPr>
          <a:spLocks/>
        </xdr:cNvSpPr>
      </xdr:nvSpPr>
      <xdr:spPr>
        <a:xfrm>
          <a:off x="2000250" y="4905375"/>
          <a:ext cx="504825"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1314450</xdr:colOff>
      <xdr:row>5</xdr:row>
      <xdr:rowOff>0</xdr:rowOff>
    </xdr:from>
    <xdr:to>
      <xdr:col>2</xdr:col>
      <xdr:colOff>1819275</xdr:colOff>
      <xdr:row>5</xdr:row>
      <xdr:rowOff>47625</xdr:rowOff>
    </xdr:to>
    <xdr:sp>
      <xdr:nvSpPr>
        <xdr:cNvPr id="19" name="円/楕円 27"/>
        <xdr:cNvSpPr>
          <a:spLocks/>
        </xdr:cNvSpPr>
      </xdr:nvSpPr>
      <xdr:spPr>
        <a:xfrm>
          <a:off x="1552575" y="4905375"/>
          <a:ext cx="504825" cy="476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1400175</xdr:colOff>
      <xdr:row>4</xdr:row>
      <xdr:rowOff>171450</xdr:rowOff>
    </xdr:from>
    <xdr:to>
      <xdr:col>2</xdr:col>
      <xdr:colOff>2495550</xdr:colOff>
      <xdr:row>5</xdr:row>
      <xdr:rowOff>0</xdr:rowOff>
    </xdr:to>
    <xdr:sp>
      <xdr:nvSpPr>
        <xdr:cNvPr id="20" name="円/楕円 28"/>
        <xdr:cNvSpPr>
          <a:spLocks/>
        </xdr:cNvSpPr>
      </xdr:nvSpPr>
      <xdr:spPr>
        <a:xfrm>
          <a:off x="1638300" y="4305300"/>
          <a:ext cx="1095375" cy="600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2476500</xdr:colOff>
      <xdr:row>3</xdr:row>
      <xdr:rowOff>1905000</xdr:rowOff>
    </xdr:from>
    <xdr:to>
      <xdr:col>2</xdr:col>
      <xdr:colOff>2476500</xdr:colOff>
      <xdr:row>3</xdr:row>
      <xdr:rowOff>2466975</xdr:rowOff>
    </xdr:to>
    <xdr:sp>
      <xdr:nvSpPr>
        <xdr:cNvPr id="21" name="円/楕円 29"/>
        <xdr:cNvSpPr>
          <a:spLocks/>
        </xdr:cNvSpPr>
      </xdr:nvSpPr>
      <xdr:spPr>
        <a:xfrm>
          <a:off x="2714625" y="3209925"/>
          <a:ext cx="0" cy="561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1104900</xdr:colOff>
      <xdr:row>1</xdr:row>
      <xdr:rowOff>238125</xdr:rowOff>
    </xdr:from>
    <xdr:to>
      <xdr:col>3</xdr:col>
      <xdr:colOff>0</xdr:colOff>
      <xdr:row>2</xdr:row>
      <xdr:rowOff>600075</xdr:rowOff>
    </xdr:to>
    <xdr:sp>
      <xdr:nvSpPr>
        <xdr:cNvPr id="22" name="円/楕円 30"/>
        <xdr:cNvSpPr>
          <a:spLocks/>
        </xdr:cNvSpPr>
      </xdr:nvSpPr>
      <xdr:spPr>
        <a:xfrm>
          <a:off x="1343025" y="504825"/>
          <a:ext cx="1390650" cy="609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933450</xdr:colOff>
      <xdr:row>8</xdr:row>
      <xdr:rowOff>0</xdr:rowOff>
    </xdr:from>
    <xdr:to>
      <xdr:col>2</xdr:col>
      <xdr:colOff>1257300</xdr:colOff>
      <xdr:row>8</xdr:row>
      <xdr:rowOff>0</xdr:rowOff>
    </xdr:to>
    <xdr:sp>
      <xdr:nvSpPr>
        <xdr:cNvPr id="23" name="円/楕円 32"/>
        <xdr:cNvSpPr>
          <a:spLocks/>
        </xdr:cNvSpPr>
      </xdr:nvSpPr>
      <xdr:spPr>
        <a:xfrm>
          <a:off x="1171575" y="6943725"/>
          <a:ext cx="3143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25</xdr:row>
      <xdr:rowOff>47625</xdr:rowOff>
    </xdr:from>
    <xdr:to>
      <xdr:col>13</xdr:col>
      <xdr:colOff>704850</xdr:colOff>
      <xdr:row>27</xdr:row>
      <xdr:rowOff>0</xdr:rowOff>
    </xdr:to>
    <xdr:sp fLocksText="0">
      <xdr:nvSpPr>
        <xdr:cNvPr id="1" name="テキスト ボックス 1"/>
        <xdr:cNvSpPr txBox="1">
          <a:spLocks noChangeArrowheads="1"/>
        </xdr:cNvSpPr>
      </xdr:nvSpPr>
      <xdr:spPr>
        <a:xfrm>
          <a:off x="5495925" y="4533900"/>
          <a:ext cx="15906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685800</xdr:colOff>
      <xdr:row>25</xdr:row>
      <xdr:rowOff>47625</xdr:rowOff>
    </xdr:from>
    <xdr:to>
      <xdr:col>13</xdr:col>
      <xdr:colOff>704850</xdr:colOff>
      <xdr:row>27</xdr:row>
      <xdr:rowOff>0</xdr:rowOff>
    </xdr:to>
    <xdr:sp fLocksText="0">
      <xdr:nvSpPr>
        <xdr:cNvPr id="2" name="テキスト ボックス 1"/>
        <xdr:cNvSpPr txBox="1">
          <a:spLocks noChangeArrowheads="1"/>
        </xdr:cNvSpPr>
      </xdr:nvSpPr>
      <xdr:spPr>
        <a:xfrm>
          <a:off x="5495925" y="4533900"/>
          <a:ext cx="15906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11</xdr:row>
      <xdr:rowOff>104775</xdr:rowOff>
    </xdr:from>
    <xdr:to>
      <xdr:col>9</xdr:col>
      <xdr:colOff>428625</xdr:colOff>
      <xdr:row>13</xdr:row>
      <xdr:rowOff>0</xdr:rowOff>
    </xdr:to>
    <xdr:sp>
      <xdr:nvSpPr>
        <xdr:cNvPr id="1" name="テキスト ボックス 1"/>
        <xdr:cNvSpPr txBox="1">
          <a:spLocks noChangeArrowheads="1"/>
        </xdr:cNvSpPr>
      </xdr:nvSpPr>
      <xdr:spPr>
        <a:xfrm>
          <a:off x="247650" y="2190750"/>
          <a:ext cx="45624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152400</xdr:colOff>
      <xdr:row>11</xdr:row>
      <xdr:rowOff>104775</xdr:rowOff>
    </xdr:from>
    <xdr:to>
      <xdr:col>9</xdr:col>
      <xdr:colOff>428625</xdr:colOff>
      <xdr:row>13</xdr:row>
      <xdr:rowOff>0</xdr:rowOff>
    </xdr:to>
    <xdr:sp>
      <xdr:nvSpPr>
        <xdr:cNvPr id="2" name="テキスト ボックス 2"/>
        <xdr:cNvSpPr txBox="1">
          <a:spLocks noChangeArrowheads="1"/>
        </xdr:cNvSpPr>
      </xdr:nvSpPr>
      <xdr:spPr>
        <a:xfrm>
          <a:off x="247650" y="2190750"/>
          <a:ext cx="45624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152400</xdr:colOff>
      <xdr:row>11</xdr:row>
      <xdr:rowOff>104775</xdr:rowOff>
    </xdr:from>
    <xdr:to>
      <xdr:col>9</xdr:col>
      <xdr:colOff>428625</xdr:colOff>
      <xdr:row>13</xdr:row>
      <xdr:rowOff>0</xdr:rowOff>
    </xdr:to>
    <xdr:sp>
      <xdr:nvSpPr>
        <xdr:cNvPr id="3" name="テキスト ボックス 1"/>
        <xdr:cNvSpPr txBox="1">
          <a:spLocks noChangeArrowheads="1"/>
        </xdr:cNvSpPr>
      </xdr:nvSpPr>
      <xdr:spPr>
        <a:xfrm>
          <a:off x="247650" y="2190750"/>
          <a:ext cx="45624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104775</xdr:colOff>
      <xdr:row>29</xdr:row>
      <xdr:rowOff>47625</xdr:rowOff>
    </xdr:from>
    <xdr:to>
      <xdr:col>10</xdr:col>
      <xdr:colOff>0</xdr:colOff>
      <xdr:row>31</xdr:row>
      <xdr:rowOff>0</xdr:rowOff>
    </xdr:to>
    <xdr:sp>
      <xdr:nvSpPr>
        <xdr:cNvPr id="4" name="テキスト ボックス 2"/>
        <xdr:cNvSpPr txBox="1">
          <a:spLocks noChangeArrowheads="1"/>
        </xdr:cNvSpPr>
      </xdr:nvSpPr>
      <xdr:spPr>
        <a:xfrm>
          <a:off x="200025" y="5219700"/>
          <a:ext cx="461010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旧大崎下島（呉市豊町・豊浜町）は呉市のページをご覧ください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152400</xdr:colOff>
      <xdr:row>11</xdr:row>
      <xdr:rowOff>104775</xdr:rowOff>
    </xdr:from>
    <xdr:to>
      <xdr:col>9</xdr:col>
      <xdr:colOff>428625</xdr:colOff>
      <xdr:row>13</xdr:row>
      <xdr:rowOff>0</xdr:rowOff>
    </xdr:to>
    <xdr:sp>
      <xdr:nvSpPr>
        <xdr:cNvPr id="5" name="テキスト ボックス 13"/>
        <xdr:cNvSpPr txBox="1">
          <a:spLocks noChangeArrowheads="1"/>
        </xdr:cNvSpPr>
      </xdr:nvSpPr>
      <xdr:spPr>
        <a:xfrm>
          <a:off x="247650" y="2190750"/>
          <a:ext cx="45624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18</xdr:row>
      <xdr:rowOff>133350</xdr:rowOff>
    </xdr:from>
    <xdr:to>
      <xdr:col>8</xdr:col>
      <xdr:colOff>0</xdr:colOff>
      <xdr:row>20</xdr:row>
      <xdr:rowOff>9525</xdr:rowOff>
    </xdr:to>
    <xdr:sp>
      <xdr:nvSpPr>
        <xdr:cNvPr id="1" name="テキスト ボックス 1"/>
        <xdr:cNvSpPr txBox="1">
          <a:spLocks noChangeArrowheads="1"/>
        </xdr:cNvSpPr>
      </xdr:nvSpPr>
      <xdr:spPr>
        <a:xfrm>
          <a:off x="152400" y="3419475"/>
          <a:ext cx="38004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18</xdr:row>
      <xdr:rowOff>133350</xdr:rowOff>
    </xdr:from>
    <xdr:to>
      <xdr:col>8</xdr:col>
      <xdr:colOff>0</xdr:colOff>
      <xdr:row>20</xdr:row>
      <xdr:rowOff>9525</xdr:rowOff>
    </xdr:to>
    <xdr:sp>
      <xdr:nvSpPr>
        <xdr:cNvPr id="2" name="テキスト ボックス 2"/>
        <xdr:cNvSpPr txBox="1">
          <a:spLocks noChangeArrowheads="1"/>
        </xdr:cNvSpPr>
      </xdr:nvSpPr>
      <xdr:spPr>
        <a:xfrm>
          <a:off x="152400" y="3419475"/>
          <a:ext cx="38004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21</xdr:col>
      <xdr:colOff>0</xdr:colOff>
      <xdr:row>22</xdr:row>
      <xdr:rowOff>47625</xdr:rowOff>
    </xdr:from>
    <xdr:to>
      <xdr:col>21</xdr:col>
      <xdr:colOff>285750</xdr:colOff>
      <xdr:row>24</xdr:row>
      <xdr:rowOff>38100</xdr:rowOff>
    </xdr:to>
    <xdr:sp fLocksText="0">
      <xdr:nvSpPr>
        <xdr:cNvPr id="3" name="テキスト ボックス 3"/>
        <xdr:cNvSpPr txBox="1">
          <a:spLocks noChangeArrowheads="1"/>
        </xdr:cNvSpPr>
      </xdr:nvSpPr>
      <xdr:spPr>
        <a:xfrm>
          <a:off x="10725150" y="4019550"/>
          <a:ext cx="28575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495300</xdr:colOff>
      <xdr:row>18</xdr:row>
      <xdr:rowOff>57150</xdr:rowOff>
    </xdr:from>
    <xdr:to>
      <xdr:col>22</xdr:col>
      <xdr:colOff>0</xdr:colOff>
      <xdr:row>20</xdr:row>
      <xdr:rowOff>0</xdr:rowOff>
    </xdr:to>
    <xdr:sp fLocksText="0">
      <xdr:nvSpPr>
        <xdr:cNvPr id="4" name="テキスト ボックス 4"/>
        <xdr:cNvSpPr txBox="1">
          <a:spLocks noChangeArrowheads="1"/>
        </xdr:cNvSpPr>
      </xdr:nvSpPr>
      <xdr:spPr>
        <a:xfrm>
          <a:off x="11220450" y="3343275"/>
          <a:ext cx="1047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18</xdr:row>
      <xdr:rowOff>133350</xdr:rowOff>
    </xdr:from>
    <xdr:to>
      <xdr:col>8</xdr:col>
      <xdr:colOff>0</xdr:colOff>
      <xdr:row>20</xdr:row>
      <xdr:rowOff>9525</xdr:rowOff>
    </xdr:to>
    <xdr:sp>
      <xdr:nvSpPr>
        <xdr:cNvPr id="5" name="テキスト ボックス 1"/>
        <xdr:cNvSpPr txBox="1">
          <a:spLocks noChangeArrowheads="1"/>
        </xdr:cNvSpPr>
      </xdr:nvSpPr>
      <xdr:spPr>
        <a:xfrm>
          <a:off x="152400" y="3419475"/>
          <a:ext cx="38004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18</xdr:row>
      <xdr:rowOff>133350</xdr:rowOff>
    </xdr:from>
    <xdr:to>
      <xdr:col>8</xdr:col>
      <xdr:colOff>0</xdr:colOff>
      <xdr:row>20</xdr:row>
      <xdr:rowOff>9525</xdr:rowOff>
    </xdr:to>
    <xdr:sp>
      <xdr:nvSpPr>
        <xdr:cNvPr id="6" name="テキスト ボックス 6"/>
        <xdr:cNvSpPr txBox="1">
          <a:spLocks noChangeArrowheads="1"/>
        </xdr:cNvSpPr>
      </xdr:nvSpPr>
      <xdr:spPr>
        <a:xfrm>
          <a:off x="152400" y="3419475"/>
          <a:ext cx="38004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23</xdr:col>
      <xdr:colOff>0</xdr:colOff>
      <xdr:row>24</xdr:row>
      <xdr:rowOff>0</xdr:rowOff>
    </xdr:from>
    <xdr:to>
      <xdr:col>23</xdr:col>
      <xdr:colOff>161925</xdr:colOff>
      <xdr:row>26</xdr:row>
      <xdr:rowOff>0</xdr:rowOff>
    </xdr:to>
    <xdr:sp fLocksText="0">
      <xdr:nvSpPr>
        <xdr:cNvPr id="7" name="テキスト ボックス 12"/>
        <xdr:cNvSpPr txBox="1">
          <a:spLocks noChangeArrowheads="1"/>
        </xdr:cNvSpPr>
      </xdr:nvSpPr>
      <xdr:spPr>
        <a:xfrm>
          <a:off x="11925300" y="4314825"/>
          <a:ext cx="1619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495300</xdr:colOff>
      <xdr:row>16</xdr:row>
      <xdr:rowOff>0</xdr:rowOff>
    </xdr:from>
    <xdr:to>
      <xdr:col>22</xdr:col>
      <xdr:colOff>28575</xdr:colOff>
      <xdr:row>18</xdr:row>
      <xdr:rowOff>0</xdr:rowOff>
    </xdr:to>
    <xdr:sp fLocksText="0">
      <xdr:nvSpPr>
        <xdr:cNvPr id="8" name="テキスト ボックス 15"/>
        <xdr:cNvSpPr txBox="1">
          <a:spLocks noChangeArrowheads="1"/>
        </xdr:cNvSpPr>
      </xdr:nvSpPr>
      <xdr:spPr>
        <a:xfrm>
          <a:off x="11220450" y="2943225"/>
          <a:ext cx="13335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15</xdr:row>
      <xdr:rowOff>57150</xdr:rowOff>
    </xdr:from>
    <xdr:to>
      <xdr:col>4</xdr:col>
      <xdr:colOff>714375</xdr:colOff>
      <xdr:row>15</xdr:row>
      <xdr:rowOff>171450</xdr:rowOff>
    </xdr:to>
    <xdr:pic>
      <xdr:nvPicPr>
        <xdr:cNvPr id="1" name="図 4"/>
        <xdr:cNvPicPr preferRelativeResize="1">
          <a:picLocks noChangeAspect="1"/>
        </xdr:cNvPicPr>
      </xdr:nvPicPr>
      <xdr:blipFill>
        <a:blip r:embed="rId1"/>
        <a:stretch>
          <a:fillRect/>
        </a:stretch>
      </xdr:blipFill>
      <xdr:spPr>
        <a:xfrm>
          <a:off x="2381250" y="2828925"/>
          <a:ext cx="0" cy="114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xdr:row>
      <xdr:rowOff>104775</xdr:rowOff>
    </xdr:from>
    <xdr:to>
      <xdr:col>7</xdr:col>
      <xdr:colOff>0</xdr:colOff>
      <xdr:row>12</xdr:row>
      <xdr:rowOff>0</xdr:rowOff>
    </xdr:to>
    <xdr:sp>
      <xdr:nvSpPr>
        <xdr:cNvPr id="1" name="テキスト ボックス 1"/>
        <xdr:cNvSpPr txBox="1">
          <a:spLocks noChangeArrowheads="1"/>
        </xdr:cNvSpPr>
      </xdr:nvSpPr>
      <xdr:spPr>
        <a:xfrm>
          <a:off x="1743075" y="1504950"/>
          <a:ext cx="149542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twoCellAnchor>
    <xdr:from>
      <xdr:col>4</xdr:col>
      <xdr:colOff>85725</xdr:colOff>
      <xdr:row>7</xdr:row>
      <xdr:rowOff>104775</xdr:rowOff>
    </xdr:from>
    <xdr:to>
      <xdr:col>7</xdr:col>
      <xdr:colOff>0</xdr:colOff>
      <xdr:row>12</xdr:row>
      <xdr:rowOff>0</xdr:rowOff>
    </xdr:to>
    <xdr:sp>
      <xdr:nvSpPr>
        <xdr:cNvPr id="2" name="テキスト ボックス 24"/>
        <xdr:cNvSpPr txBox="1">
          <a:spLocks noChangeArrowheads="1"/>
        </xdr:cNvSpPr>
      </xdr:nvSpPr>
      <xdr:spPr>
        <a:xfrm>
          <a:off x="1752600" y="1504950"/>
          <a:ext cx="1485900" cy="752475"/>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510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1060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twoCellAnchor>
    <xdr:from>
      <xdr:col>4</xdr:col>
      <xdr:colOff>76200</xdr:colOff>
      <xdr:row>7</xdr:row>
      <xdr:rowOff>104775</xdr:rowOff>
    </xdr:from>
    <xdr:to>
      <xdr:col>7</xdr:col>
      <xdr:colOff>0</xdr:colOff>
      <xdr:row>12</xdr:row>
      <xdr:rowOff>0</xdr:rowOff>
    </xdr:to>
    <xdr:sp>
      <xdr:nvSpPr>
        <xdr:cNvPr id="3" name="テキスト ボックス 1"/>
        <xdr:cNvSpPr txBox="1">
          <a:spLocks noChangeArrowheads="1"/>
        </xdr:cNvSpPr>
      </xdr:nvSpPr>
      <xdr:spPr>
        <a:xfrm>
          <a:off x="1743075" y="1504950"/>
          <a:ext cx="149542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twoCellAnchor>
    <xdr:from>
      <xdr:col>4</xdr:col>
      <xdr:colOff>76200</xdr:colOff>
      <xdr:row>7</xdr:row>
      <xdr:rowOff>104775</xdr:rowOff>
    </xdr:from>
    <xdr:to>
      <xdr:col>7</xdr:col>
      <xdr:colOff>0</xdr:colOff>
      <xdr:row>12</xdr:row>
      <xdr:rowOff>0</xdr:rowOff>
    </xdr:to>
    <xdr:sp>
      <xdr:nvSpPr>
        <xdr:cNvPr id="4" name="テキスト ボックス 24"/>
        <xdr:cNvSpPr txBox="1">
          <a:spLocks noChangeArrowheads="1"/>
        </xdr:cNvSpPr>
      </xdr:nvSpPr>
      <xdr:spPr>
        <a:xfrm>
          <a:off x="1743075" y="1504950"/>
          <a:ext cx="149542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440</a:t>
          </a:r>
          <a:r>
            <a:rPr lang="en-US" cap="none" sz="900" b="0" i="0" u="none" baseline="0">
              <a:solidFill>
                <a:srgbClr val="000000"/>
              </a:solidFill>
              <a:latin typeface="ＭＳ Ｐゴシック"/>
              <a:ea typeface="ＭＳ Ｐゴシック"/>
              <a:cs typeface="ＭＳ Ｐゴシック"/>
            </a:rPr>
            <a:t>部</a:t>
          </a:r>
          <a:r>
            <a:rPr lang="en-US" cap="none" sz="900" b="0" i="0" u="none" baseline="0">
              <a:solidFill>
                <a:srgbClr val="000000"/>
              </a:solidFill>
              <a:latin typeface="ＭＳ Ｐゴシック"/>
              <a:ea typeface="ＭＳ Ｐゴシック"/>
              <a:cs typeface="ＭＳ Ｐゴシック"/>
            </a:rPr>
            <a:t>、油木販売所は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1020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4195;&#23798;&#30476;&#37096;&#25968;&#34920;2023&#24180;2&#26376;1&#26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枚数集計"/>
      <sheetName val="案内"/>
      <sheetName val="料金表"/>
      <sheetName val="地図"/>
      <sheetName val="表記説明"/>
      <sheetName val="最初に入力"/>
      <sheetName val="地区別枚数"/>
      <sheetName val="中国朝刊"/>
      <sheetName val="中国夕刊"/>
      <sheetName val="広島市中区・南区"/>
      <sheetName val="広島市東区・安芸区・安芸郡"/>
      <sheetName val="広島市安佐南区"/>
      <sheetName val="広島市安佐北区"/>
      <sheetName val="広島市西区・佐伯区"/>
      <sheetName val="廿日市市・大竹市"/>
      <sheetName val="岩国市"/>
      <sheetName val="呉市"/>
      <sheetName val="江田島市"/>
      <sheetName val="東広島市"/>
      <sheetName val="山県郡"/>
      <sheetName val="安芸高田市"/>
      <sheetName val="三次市"/>
      <sheetName val="庄原市"/>
      <sheetName val="竹原市"/>
      <sheetName val="三原市"/>
      <sheetName val="尾道市"/>
      <sheetName val="神石郡"/>
      <sheetName val="福山市1"/>
      <sheetName val="福山市2"/>
      <sheetName val="デイリー広島市"/>
      <sheetName val="デイリー広島市以外"/>
      <sheetName val="ちゅーピー便（デリバリー）"/>
      <sheetName val="搬入先一覧"/>
      <sheetName val="参考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amanaka@cscpos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A1:AL96"/>
  <sheetViews>
    <sheetView zoomScale="120" zoomScaleNormal="12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28125" style="745" customWidth="1"/>
    <col min="2" max="2" width="9.57421875" style="746" customWidth="1"/>
    <col min="3" max="4" width="9.28125" style="747" customWidth="1"/>
    <col min="5" max="7" width="7.8515625" style="747" customWidth="1"/>
    <col min="8" max="8" width="6.8515625" style="747" customWidth="1"/>
    <col min="9" max="9" width="5.8515625" style="747" customWidth="1"/>
    <col min="10" max="11" width="6.8515625" style="747" customWidth="1"/>
    <col min="12" max="12" width="5.28125" style="747" customWidth="1"/>
    <col min="13" max="15" width="8.140625" style="747" customWidth="1"/>
    <col min="16" max="19" width="8.00390625" style="747" customWidth="1"/>
    <col min="20" max="24" width="7.57421875" style="747" customWidth="1"/>
    <col min="25" max="28" width="8.421875" style="747" bestFit="1" customWidth="1"/>
    <col min="29" max="29" width="7.57421875" style="747" bestFit="1" customWidth="1"/>
    <col min="30" max="30" width="7.8515625" style="747" bestFit="1" customWidth="1"/>
    <col min="31" max="33" width="7.00390625" style="747" customWidth="1"/>
    <col min="34" max="35" width="7.8515625" style="747" bestFit="1" customWidth="1"/>
    <col min="36" max="37" width="7.421875" style="747" bestFit="1" customWidth="1"/>
    <col min="38" max="16384" width="9.00390625" style="747" customWidth="1"/>
  </cols>
  <sheetData>
    <row r="1" spans="1:30" ht="15.75" customHeight="1">
      <c r="A1" s="745" t="s">
        <v>0</v>
      </c>
      <c r="E1" s="747" t="s">
        <v>1</v>
      </c>
      <c r="F1" s="747" t="s">
        <v>2</v>
      </c>
      <c r="G1" s="747" t="s">
        <v>3</v>
      </c>
      <c r="H1" s="747" t="s">
        <v>4</v>
      </c>
      <c r="I1" s="747" t="s">
        <v>5</v>
      </c>
      <c r="J1" s="747" t="s">
        <v>6</v>
      </c>
      <c r="AD1" s="747" t="s">
        <v>7</v>
      </c>
    </row>
    <row r="2" spans="2:38" ht="11.25">
      <c r="B2" s="748"/>
      <c r="C2" s="749"/>
      <c r="D2" s="750"/>
      <c r="E2" s="751" t="s">
        <v>8</v>
      </c>
      <c r="F2" s="752"/>
      <c r="G2" s="753"/>
      <c r="H2" s="753"/>
      <c r="I2" s="753"/>
      <c r="J2" s="753"/>
      <c r="K2" s="753"/>
      <c r="L2" s="753"/>
      <c r="M2" s="753"/>
      <c r="N2" s="751" t="s">
        <v>9</v>
      </c>
      <c r="O2" s="754"/>
      <c r="P2" s="755"/>
      <c r="Q2" s="752" t="s">
        <v>10</v>
      </c>
      <c r="R2" s="753"/>
      <c r="S2" s="753"/>
      <c r="T2" s="756"/>
      <c r="U2" s="757" t="s">
        <v>11</v>
      </c>
      <c r="V2" s="758"/>
      <c r="W2" s="758"/>
      <c r="X2" s="758"/>
      <c r="Y2" s="755"/>
      <c r="Z2" s="757" t="s">
        <v>12</v>
      </c>
      <c r="AA2" s="758"/>
      <c r="AB2" s="758"/>
      <c r="AC2" s="758"/>
      <c r="AD2" s="755"/>
      <c r="AE2" s="757" t="s">
        <v>13</v>
      </c>
      <c r="AF2" s="758"/>
      <c r="AG2" s="758"/>
      <c r="AH2" s="755"/>
      <c r="AI2" s="757" t="s">
        <v>14</v>
      </c>
      <c r="AJ2" s="758"/>
      <c r="AK2" s="758"/>
      <c r="AL2" s="755"/>
    </row>
    <row r="3" spans="1:38" s="772" customFormat="1" ht="28.5" customHeight="1">
      <c r="A3" s="759" t="s">
        <v>15</v>
      </c>
      <c r="B3" s="760" t="s">
        <v>16</v>
      </c>
      <c r="C3" s="761" t="s">
        <v>17</v>
      </c>
      <c r="D3" s="759" t="s">
        <v>18</v>
      </c>
      <c r="E3" s="762" t="s">
        <v>19</v>
      </c>
      <c r="F3" s="763" t="s">
        <v>20</v>
      </c>
      <c r="G3" s="764" t="s">
        <v>21</v>
      </c>
      <c r="H3" s="764" t="s">
        <v>22</v>
      </c>
      <c r="I3" s="764" t="s">
        <v>23</v>
      </c>
      <c r="J3" s="764" t="s">
        <v>24</v>
      </c>
      <c r="K3" s="764" t="s">
        <v>25</v>
      </c>
      <c r="L3" s="764" t="s">
        <v>26</v>
      </c>
      <c r="M3" s="764" t="s">
        <v>27</v>
      </c>
      <c r="N3" s="765" t="s">
        <v>28</v>
      </c>
      <c r="O3" s="766" t="s">
        <v>29</v>
      </c>
      <c r="P3" s="767" t="s">
        <v>30</v>
      </c>
      <c r="Q3" s="762" t="s">
        <v>31</v>
      </c>
      <c r="R3" s="764" t="s">
        <v>32</v>
      </c>
      <c r="S3" s="764" t="s">
        <v>33</v>
      </c>
      <c r="T3" s="767" t="s">
        <v>34</v>
      </c>
      <c r="U3" s="768" t="s">
        <v>35</v>
      </c>
      <c r="V3" s="769" t="s">
        <v>36</v>
      </c>
      <c r="W3" s="770" t="s">
        <v>37</v>
      </c>
      <c r="X3" s="770" t="s">
        <v>38</v>
      </c>
      <c r="Y3" s="771" t="s">
        <v>39</v>
      </c>
      <c r="Z3" s="762" t="s">
        <v>40</v>
      </c>
      <c r="AA3" s="764" t="s">
        <v>41</v>
      </c>
      <c r="AB3" s="764" t="s">
        <v>42</v>
      </c>
      <c r="AC3" s="764" t="s">
        <v>43</v>
      </c>
      <c r="AD3" s="767" t="s">
        <v>44</v>
      </c>
      <c r="AE3" s="764" t="s">
        <v>41</v>
      </c>
      <c r="AF3" s="764" t="s">
        <v>42</v>
      </c>
      <c r="AG3" s="764" t="s">
        <v>43</v>
      </c>
      <c r="AH3" s="767" t="s">
        <v>44</v>
      </c>
      <c r="AI3" s="764" t="s">
        <v>41</v>
      </c>
      <c r="AJ3" s="764" t="s">
        <v>42</v>
      </c>
      <c r="AK3" s="764" t="s">
        <v>43</v>
      </c>
      <c r="AL3" s="767" t="s">
        <v>44</v>
      </c>
    </row>
    <row r="4" spans="1:38" ht="11.25">
      <c r="A4" s="773" t="s">
        <v>45</v>
      </c>
      <c r="B4" s="774">
        <f>SUM(D4:D14)</f>
        <v>0</v>
      </c>
      <c r="C4" s="775" t="s">
        <v>46</v>
      </c>
      <c r="D4" s="776">
        <f aca="true" t="shared" si="0" ref="D4:D67">SUM(E4:M4)</f>
        <v>0</v>
      </c>
      <c r="E4" s="777">
        <f>SUM('中国朝刊'!D8:D15)</f>
        <v>0</v>
      </c>
      <c r="F4" s="778"/>
      <c r="G4" s="779"/>
      <c r="H4" s="779"/>
      <c r="I4" s="779"/>
      <c r="J4" s="779"/>
      <c r="K4" s="779"/>
      <c r="L4" s="779"/>
      <c r="M4" s="779"/>
      <c r="N4" s="777">
        <f aca="true" t="shared" si="1" ref="N4:N9">E4</f>
        <v>0</v>
      </c>
      <c r="O4" s="780"/>
      <c r="P4" s="781"/>
      <c r="Q4" s="777"/>
      <c r="R4" s="779">
        <f aca="true" t="shared" si="2" ref="R4:R9">E4</f>
        <v>0</v>
      </c>
      <c r="S4" s="779"/>
      <c r="T4" s="781"/>
      <c r="U4" s="777">
        <f aca="true" t="shared" si="3" ref="U4:U67">R4*0.05</f>
        <v>0</v>
      </c>
      <c r="V4" s="779">
        <f aca="true" t="shared" si="4" ref="V4:V35">S4*0.3</f>
        <v>0</v>
      </c>
      <c r="W4" s="780">
        <f aca="true" t="shared" si="5" ref="W4:W35">S4*0.3</f>
        <v>0</v>
      </c>
      <c r="X4" s="780">
        <f aca="true" t="shared" si="6" ref="X4:X35">Q4*(0.1*(2000/$W$69))</f>
        <v>0</v>
      </c>
      <c r="Y4" s="781">
        <f aca="true" t="shared" si="7" ref="Y4:Y35">Q4*(0.1*(2000/$X$69))</f>
        <v>0</v>
      </c>
      <c r="Z4" s="782" t="s">
        <v>47</v>
      </c>
      <c r="AA4" s="783" t="s">
        <v>47</v>
      </c>
      <c r="AB4" s="783" t="s">
        <v>47</v>
      </c>
      <c r="AC4" s="783" t="s">
        <v>47</v>
      </c>
      <c r="AD4" s="784" t="s">
        <v>47</v>
      </c>
      <c r="AE4" s="785">
        <f aca="true" t="shared" si="8" ref="AE4:AH35">IF(AA4&lt;&gt;$Z4,SUM($U4,$V4,$X4),SUM($U4:$V4))</f>
        <v>0</v>
      </c>
      <c r="AF4" s="786">
        <f t="shared" si="8"/>
        <v>0</v>
      </c>
      <c r="AG4" s="786">
        <f t="shared" si="8"/>
        <v>0</v>
      </c>
      <c r="AH4" s="787">
        <f t="shared" si="8"/>
        <v>0</v>
      </c>
      <c r="AI4" s="785">
        <f aca="true" t="shared" si="9" ref="AI4:AL31">IF(AA4&lt;&gt;$Z4,SUM($U4:$V4)+$Y4,SUM($U4:$V4))</f>
        <v>0</v>
      </c>
      <c r="AJ4" s="786">
        <f t="shared" si="9"/>
        <v>0</v>
      </c>
      <c r="AK4" s="786">
        <f t="shared" si="9"/>
        <v>0</v>
      </c>
      <c r="AL4" s="787">
        <f t="shared" si="9"/>
        <v>0</v>
      </c>
    </row>
    <row r="5" spans="1:38" ht="11.25">
      <c r="A5" s="788"/>
      <c r="B5" s="789"/>
      <c r="C5" s="790" t="s">
        <v>48</v>
      </c>
      <c r="D5" s="791">
        <f t="shared" si="0"/>
        <v>0</v>
      </c>
      <c r="E5" s="792">
        <f>SUM('中国朝刊'!D18:D29)</f>
        <v>0</v>
      </c>
      <c r="F5" s="793"/>
      <c r="G5" s="794"/>
      <c r="H5" s="794"/>
      <c r="I5" s="794"/>
      <c r="J5" s="794"/>
      <c r="K5" s="794"/>
      <c r="L5" s="794"/>
      <c r="M5" s="794"/>
      <c r="N5" s="792">
        <f t="shared" si="1"/>
        <v>0</v>
      </c>
      <c r="O5" s="795"/>
      <c r="P5" s="796"/>
      <c r="Q5" s="792"/>
      <c r="R5" s="794">
        <f t="shared" si="2"/>
        <v>0</v>
      </c>
      <c r="S5" s="794"/>
      <c r="T5" s="796"/>
      <c r="U5" s="797">
        <f t="shared" si="3"/>
        <v>0</v>
      </c>
      <c r="V5" s="798">
        <f t="shared" si="4"/>
        <v>0</v>
      </c>
      <c r="W5" s="798">
        <f t="shared" si="5"/>
        <v>0</v>
      </c>
      <c r="X5" s="799">
        <f t="shared" si="6"/>
        <v>0</v>
      </c>
      <c r="Y5" s="796">
        <f t="shared" si="7"/>
        <v>0</v>
      </c>
      <c r="Z5" s="800" t="s">
        <v>47</v>
      </c>
      <c r="AA5" s="801" t="s">
        <v>47</v>
      </c>
      <c r="AB5" s="801" t="s">
        <v>47</v>
      </c>
      <c r="AC5" s="801" t="s">
        <v>47</v>
      </c>
      <c r="AD5" s="802" t="s">
        <v>47</v>
      </c>
      <c r="AE5" s="803">
        <f t="shared" si="8"/>
        <v>0</v>
      </c>
      <c r="AF5" s="804">
        <f t="shared" si="8"/>
        <v>0</v>
      </c>
      <c r="AG5" s="804">
        <f t="shared" si="8"/>
        <v>0</v>
      </c>
      <c r="AH5" s="805">
        <f t="shared" si="8"/>
        <v>0</v>
      </c>
      <c r="AI5" s="803">
        <f t="shared" si="9"/>
        <v>0</v>
      </c>
      <c r="AJ5" s="804">
        <f t="shared" si="9"/>
        <v>0</v>
      </c>
      <c r="AK5" s="804">
        <f t="shared" si="9"/>
        <v>0</v>
      </c>
      <c r="AL5" s="805">
        <f t="shared" si="9"/>
        <v>0</v>
      </c>
    </row>
    <row r="6" spans="1:38" ht="11.25">
      <c r="A6" s="788"/>
      <c r="B6" s="789"/>
      <c r="C6" s="790" t="s">
        <v>49</v>
      </c>
      <c r="D6" s="791">
        <f t="shared" si="0"/>
        <v>0</v>
      </c>
      <c r="E6" s="792">
        <f>SUM('中国朝刊'!G8:G14)</f>
        <v>0</v>
      </c>
      <c r="F6" s="793"/>
      <c r="G6" s="794"/>
      <c r="H6" s="794"/>
      <c r="I6" s="794"/>
      <c r="J6" s="794"/>
      <c r="K6" s="794"/>
      <c r="L6" s="794"/>
      <c r="M6" s="794"/>
      <c r="N6" s="792">
        <f t="shared" si="1"/>
        <v>0</v>
      </c>
      <c r="O6" s="795"/>
      <c r="P6" s="796"/>
      <c r="Q6" s="792"/>
      <c r="R6" s="794">
        <f t="shared" si="2"/>
        <v>0</v>
      </c>
      <c r="S6" s="794"/>
      <c r="T6" s="796"/>
      <c r="U6" s="797">
        <f t="shared" si="3"/>
        <v>0</v>
      </c>
      <c r="V6" s="798">
        <f t="shared" si="4"/>
        <v>0</v>
      </c>
      <c r="W6" s="798">
        <f t="shared" si="5"/>
        <v>0</v>
      </c>
      <c r="X6" s="799">
        <f t="shared" si="6"/>
        <v>0</v>
      </c>
      <c r="Y6" s="796">
        <f t="shared" si="7"/>
        <v>0</v>
      </c>
      <c r="Z6" s="800" t="s">
        <v>47</v>
      </c>
      <c r="AA6" s="801" t="s">
        <v>47</v>
      </c>
      <c r="AB6" s="801" t="s">
        <v>47</v>
      </c>
      <c r="AC6" s="801" t="s">
        <v>47</v>
      </c>
      <c r="AD6" s="802" t="s">
        <v>47</v>
      </c>
      <c r="AE6" s="803">
        <f t="shared" si="8"/>
        <v>0</v>
      </c>
      <c r="AF6" s="804">
        <f t="shared" si="8"/>
        <v>0</v>
      </c>
      <c r="AG6" s="804">
        <f t="shared" si="8"/>
        <v>0</v>
      </c>
      <c r="AH6" s="805">
        <f t="shared" si="8"/>
        <v>0</v>
      </c>
      <c r="AI6" s="803">
        <f t="shared" si="9"/>
        <v>0</v>
      </c>
      <c r="AJ6" s="804">
        <f t="shared" si="9"/>
        <v>0</v>
      </c>
      <c r="AK6" s="804">
        <f t="shared" si="9"/>
        <v>0</v>
      </c>
      <c r="AL6" s="805">
        <f t="shared" si="9"/>
        <v>0</v>
      </c>
    </row>
    <row r="7" spans="1:38" ht="11.25">
      <c r="A7" s="788"/>
      <c r="B7" s="789"/>
      <c r="C7" s="790" t="s">
        <v>50</v>
      </c>
      <c r="D7" s="791">
        <f t="shared" si="0"/>
        <v>0</v>
      </c>
      <c r="E7" s="792">
        <f>SUM('中国朝刊'!J26:J30)</f>
        <v>0</v>
      </c>
      <c r="F7" s="793"/>
      <c r="G7" s="794"/>
      <c r="H7" s="794"/>
      <c r="I7" s="794"/>
      <c r="J7" s="794"/>
      <c r="K7" s="794"/>
      <c r="L7" s="794"/>
      <c r="M7" s="794"/>
      <c r="N7" s="792">
        <f t="shared" si="1"/>
        <v>0</v>
      </c>
      <c r="O7" s="795"/>
      <c r="P7" s="796"/>
      <c r="Q7" s="792"/>
      <c r="R7" s="794">
        <f t="shared" si="2"/>
        <v>0</v>
      </c>
      <c r="S7" s="794"/>
      <c r="T7" s="796"/>
      <c r="U7" s="797">
        <f t="shared" si="3"/>
        <v>0</v>
      </c>
      <c r="V7" s="798">
        <f t="shared" si="4"/>
        <v>0</v>
      </c>
      <c r="W7" s="798">
        <f t="shared" si="5"/>
        <v>0</v>
      </c>
      <c r="X7" s="799">
        <f t="shared" si="6"/>
        <v>0</v>
      </c>
      <c r="Y7" s="796">
        <f t="shared" si="7"/>
        <v>0</v>
      </c>
      <c r="Z7" s="800" t="s">
        <v>47</v>
      </c>
      <c r="AA7" s="801" t="s">
        <v>47</v>
      </c>
      <c r="AB7" s="801" t="s">
        <v>47</v>
      </c>
      <c r="AC7" s="801" t="s">
        <v>47</v>
      </c>
      <c r="AD7" s="802" t="s">
        <v>47</v>
      </c>
      <c r="AE7" s="803">
        <f t="shared" si="8"/>
        <v>0</v>
      </c>
      <c r="AF7" s="804">
        <f t="shared" si="8"/>
        <v>0</v>
      </c>
      <c r="AG7" s="804">
        <f t="shared" si="8"/>
        <v>0</v>
      </c>
      <c r="AH7" s="805">
        <f t="shared" si="8"/>
        <v>0</v>
      </c>
      <c r="AI7" s="803">
        <f t="shared" si="9"/>
        <v>0</v>
      </c>
      <c r="AJ7" s="804">
        <f t="shared" si="9"/>
        <v>0</v>
      </c>
      <c r="AK7" s="804">
        <f t="shared" si="9"/>
        <v>0</v>
      </c>
      <c r="AL7" s="805">
        <f t="shared" si="9"/>
        <v>0</v>
      </c>
    </row>
    <row r="8" spans="1:38" ht="11.25">
      <c r="A8" s="788"/>
      <c r="B8" s="789"/>
      <c r="C8" s="790" t="s">
        <v>51</v>
      </c>
      <c r="D8" s="791">
        <f t="shared" si="0"/>
        <v>0</v>
      </c>
      <c r="E8" s="792">
        <f>SUM('中国朝刊'!G15:G17,'中国朝刊'!J31:J34)</f>
        <v>0</v>
      </c>
      <c r="F8" s="793"/>
      <c r="G8" s="794"/>
      <c r="H8" s="794"/>
      <c r="I8" s="794"/>
      <c r="J8" s="794"/>
      <c r="K8" s="794"/>
      <c r="L8" s="794"/>
      <c r="M8" s="794"/>
      <c r="N8" s="792">
        <f t="shared" si="1"/>
        <v>0</v>
      </c>
      <c r="O8" s="795"/>
      <c r="P8" s="796"/>
      <c r="Q8" s="792"/>
      <c r="R8" s="794">
        <f t="shared" si="2"/>
        <v>0</v>
      </c>
      <c r="S8" s="794"/>
      <c r="T8" s="796"/>
      <c r="U8" s="797">
        <f t="shared" si="3"/>
        <v>0</v>
      </c>
      <c r="V8" s="798">
        <f t="shared" si="4"/>
        <v>0</v>
      </c>
      <c r="W8" s="798">
        <f t="shared" si="5"/>
        <v>0</v>
      </c>
      <c r="X8" s="799">
        <f t="shared" si="6"/>
        <v>0</v>
      </c>
      <c r="Y8" s="796">
        <f t="shared" si="7"/>
        <v>0</v>
      </c>
      <c r="Z8" s="800" t="s">
        <v>47</v>
      </c>
      <c r="AA8" s="801" t="s">
        <v>47</v>
      </c>
      <c r="AB8" s="801" t="s">
        <v>47</v>
      </c>
      <c r="AC8" s="801" t="s">
        <v>47</v>
      </c>
      <c r="AD8" s="802" t="s">
        <v>47</v>
      </c>
      <c r="AE8" s="803">
        <f t="shared" si="8"/>
        <v>0</v>
      </c>
      <c r="AF8" s="804">
        <f t="shared" si="8"/>
        <v>0</v>
      </c>
      <c r="AG8" s="804">
        <f t="shared" si="8"/>
        <v>0</v>
      </c>
      <c r="AH8" s="805">
        <f t="shared" si="8"/>
        <v>0</v>
      </c>
      <c r="AI8" s="803">
        <f t="shared" si="9"/>
        <v>0</v>
      </c>
      <c r="AJ8" s="804">
        <f t="shared" si="9"/>
        <v>0</v>
      </c>
      <c r="AK8" s="804">
        <f t="shared" si="9"/>
        <v>0</v>
      </c>
      <c r="AL8" s="805">
        <f t="shared" si="9"/>
        <v>0</v>
      </c>
    </row>
    <row r="9" spans="1:38" ht="11.25">
      <c r="A9" s="788"/>
      <c r="B9" s="789"/>
      <c r="C9" s="790" t="s">
        <v>52</v>
      </c>
      <c r="D9" s="791">
        <f t="shared" si="0"/>
        <v>0</v>
      </c>
      <c r="E9" s="792">
        <f>SUM('中国朝刊'!G20:G35)</f>
        <v>0</v>
      </c>
      <c r="F9" s="793"/>
      <c r="G9" s="794"/>
      <c r="H9" s="794"/>
      <c r="I9" s="794"/>
      <c r="J9" s="794"/>
      <c r="K9" s="794"/>
      <c r="L9" s="794"/>
      <c r="M9" s="794"/>
      <c r="N9" s="792">
        <f t="shared" si="1"/>
        <v>0</v>
      </c>
      <c r="O9" s="795"/>
      <c r="P9" s="796"/>
      <c r="Q9" s="792"/>
      <c r="R9" s="794">
        <f t="shared" si="2"/>
        <v>0</v>
      </c>
      <c r="S9" s="794"/>
      <c r="T9" s="796"/>
      <c r="U9" s="797">
        <f t="shared" si="3"/>
        <v>0</v>
      </c>
      <c r="V9" s="798">
        <f t="shared" si="4"/>
        <v>0</v>
      </c>
      <c r="W9" s="798">
        <f t="shared" si="5"/>
        <v>0</v>
      </c>
      <c r="X9" s="799">
        <f t="shared" si="6"/>
        <v>0</v>
      </c>
      <c r="Y9" s="796">
        <f t="shared" si="7"/>
        <v>0</v>
      </c>
      <c r="Z9" s="800" t="s">
        <v>47</v>
      </c>
      <c r="AA9" s="801" t="s">
        <v>47</v>
      </c>
      <c r="AB9" s="801" t="s">
        <v>47</v>
      </c>
      <c r="AC9" s="801" t="s">
        <v>47</v>
      </c>
      <c r="AD9" s="802" t="s">
        <v>47</v>
      </c>
      <c r="AE9" s="803">
        <f t="shared" si="8"/>
        <v>0</v>
      </c>
      <c r="AF9" s="804">
        <f t="shared" si="8"/>
        <v>0</v>
      </c>
      <c r="AG9" s="804">
        <f t="shared" si="8"/>
        <v>0</v>
      </c>
      <c r="AH9" s="805">
        <f t="shared" si="8"/>
        <v>0</v>
      </c>
      <c r="AI9" s="803">
        <f t="shared" si="9"/>
        <v>0</v>
      </c>
      <c r="AJ9" s="804">
        <f t="shared" si="9"/>
        <v>0</v>
      </c>
      <c r="AK9" s="804">
        <f t="shared" si="9"/>
        <v>0</v>
      </c>
      <c r="AL9" s="805">
        <f t="shared" si="9"/>
        <v>0</v>
      </c>
    </row>
    <row r="10" spans="1:38" ht="11.25">
      <c r="A10" s="788"/>
      <c r="B10" s="789"/>
      <c r="C10" s="790" t="s">
        <v>53</v>
      </c>
      <c r="D10" s="791">
        <f t="shared" si="0"/>
        <v>0</v>
      </c>
      <c r="E10" s="792">
        <f>SUM('中国朝刊'!J8:J23)</f>
        <v>0</v>
      </c>
      <c r="F10" s="793"/>
      <c r="G10" s="794"/>
      <c r="H10" s="794"/>
      <c r="I10" s="794"/>
      <c r="J10" s="794"/>
      <c r="K10" s="794"/>
      <c r="L10" s="794"/>
      <c r="M10" s="794"/>
      <c r="N10" s="792">
        <f>E10-O10</f>
        <v>0</v>
      </c>
      <c r="O10" s="795">
        <f>SUM('中国朝刊'!J21:J22)</f>
        <v>0</v>
      </c>
      <c r="P10" s="796"/>
      <c r="Q10" s="792"/>
      <c r="R10" s="794">
        <f>E10-S10</f>
        <v>0</v>
      </c>
      <c r="S10" s="794">
        <f>SUM('中国朝刊'!J21:J22)</f>
        <v>0</v>
      </c>
      <c r="T10" s="796"/>
      <c r="U10" s="797">
        <f t="shared" si="3"/>
        <v>0</v>
      </c>
      <c r="V10" s="798">
        <f t="shared" si="4"/>
        <v>0</v>
      </c>
      <c r="W10" s="798">
        <f t="shared" si="5"/>
        <v>0</v>
      </c>
      <c r="X10" s="799">
        <f t="shared" si="6"/>
        <v>0</v>
      </c>
      <c r="Y10" s="796">
        <f t="shared" si="7"/>
        <v>0</v>
      </c>
      <c r="Z10" s="800" t="s">
        <v>47</v>
      </c>
      <c r="AA10" s="801" t="s">
        <v>47</v>
      </c>
      <c r="AB10" s="801" t="s">
        <v>47</v>
      </c>
      <c r="AC10" s="801" t="s">
        <v>47</v>
      </c>
      <c r="AD10" s="802" t="s">
        <v>47</v>
      </c>
      <c r="AE10" s="803">
        <f t="shared" si="8"/>
        <v>0</v>
      </c>
      <c r="AF10" s="804">
        <f t="shared" si="8"/>
        <v>0</v>
      </c>
      <c r="AG10" s="804">
        <f t="shared" si="8"/>
        <v>0</v>
      </c>
      <c r="AH10" s="805">
        <f t="shared" si="8"/>
        <v>0</v>
      </c>
      <c r="AI10" s="803">
        <f t="shared" si="9"/>
        <v>0</v>
      </c>
      <c r="AJ10" s="804">
        <f t="shared" si="9"/>
        <v>0</v>
      </c>
      <c r="AK10" s="804">
        <f t="shared" si="9"/>
        <v>0</v>
      </c>
      <c r="AL10" s="805">
        <f t="shared" si="9"/>
        <v>0</v>
      </c>
    </row>
    <row r="11" spans="1:38" ht="11.25">
      <c r="A11" s="788"/>
      <c r="B11" s="789"/>
      <c r="C11" s="790" t="s">
        <v>54</v>
      </c>
      <c r="D11" s="791">
        <f t="shared" si="0"/>
        <v>0</v>
      </c>
      <c r="E11" s="792">
        <f>SUM('中国朝刊'!M8:M19)</f>
        <v>0</v>
      </c>
      <c r="F11" s="793"/>
      <c r="G11" s="794"/>
      <c r="H11" s="794"/>
      <c r="I11" s="794"/>
      <c r="J11" s="794"/>
      <c r="K11" s="794"/>
      <c r="L11" s="794"/>
      <c r="M11" s="794"/>
      <c r="N11" s="792">
        <f>E11</f>
        <v>0</v>
      </c>
      <c r="O11" s="795"/>
      <c r="P11" s="796"/>
      <c r="Q11" s="792"/>
      <c r="R11" s="794">
        <f>E11</f>
        <v>0</v>
      </c>
      <c r="S11" s="794"/>
      <c r="T11" s="796"/>
      <c r="U11" s="797">
        <f t="shared" si="3"/>
        <v>0</v>
      </c>
      <c r="V11" s="798">
        <f t="shared" si="4"/>
        <v>0</v>
      </c>
      <c r="W11" s="798">
        <f t="shared" si="5"/>
        <v>0</v>
      </c>
      <c r="X11" s="799">
        <f t="shared" si="6"/>
        <v>0</v>
      </c>
      <c r="Y11" s="796">
        <f t="shared" si="7"/>
        <v>0</v>
      </c>
      <c r="Z11" s="800" t="s">
        <v>47</v>
      </c>
      <c r="AA11" s="801" t="s">
        <v>47</v>
      </c>
      <c r="AB11" s="801" t="s">
        <v>47</v>
      </c>
      <c r="AC11" s="801" t="s">
        <v>47</v>
      </c>
      <c r="AD11" s="802" t="s">
        <v>47</v>
      </c>
      <c r="AE11" s="803">
        <f t="shared" si="8"/>
        <v>0</v>
      </c>
      <c r="AF11" s="804">
        <f t="shared" si="8"/>
        <v>0</v>
      </c>
      <c r="AG11" s="804">
        <f t="shared" si="8"/>
        <v>0</v>
      </c>
      <c r="AH11" s="805">
        <f t="shared" si="8"/>
        <v>0</v>
      </c>
      <c r="AI11" s="803">
        <f t="shared" si="9"/>
        <v>0</v>
      </c>
      <c r="AJ11" s="804">
        <f t="shared" si="9"/>
        <v>0</v>
      </c>
      <c r="AK11" s="804">
        <f t="shared" si="9"/>
        <v>0</v>
      </c>
      <c r="AL11" s="805">
        <f t="shared" si="9"/>
        <v>0</v>
      </c>
    </row>
    <row r="12" spans="1:38" ht="11.25">
      <c r="A12" s="788"/>
      <c r="B12" s="789"/>
      <c r="C12" s="790" t="s">
        <v>55</v>
      </c>
      <c r="D12" s="791">
        <f t="shared" si="0"/>
        <v>0</v>
      </c>
      <c r="E12" s="792">
        <f>SUM('中国朝刊'!M22:M30)</f>
        <v>0</v>
      </c>
      <c r="F12" s="793"/>
      <c r="G12" s="794"/>
      <c r="H12" s="794"/>
      <c r="I12" s="794"/>
      <c r="J12" s="794"/>
      <c r="K12" s="794"/>
      <c r="L12" s="794"/>
      <c r="M12" s="794"/>
      <c r="N12" s="792">
        <f>E12</f>
        <v>0</v>
      </c>
      <c r="O12" s="795"/>
      <c r="P12" s="796"/>
      <c r="Q12" s="792"/>
      <c r="R12" s="794">
        <f>E12</f>
        <v>0</v>
      </c>
      <c r="S12" s="794"/>
      <c r="T12" s="796"/>
      <c r="U12" s="797">
        <f t="shared" si="3"/>
        <v>0</v>
      </c>
      <c r="V12" s="798">
        <f t="shared" si="4"/>
        <v>0</v>
      </c>
      <c r="W12" s="798">
        <f t="shared" si="5"/>
        <v>0</v>
      </c>
      <c r="X12" s="799">
        <f t="shared" si="6"/>
        <v>0</v>
      </c>
      <c r="Y12" s="796">
        <f t="shared" si="7"/>
        <v>0</v>
      </c>
      <c r="Z12" s="800" t="s">
        <v>47</v>
      </c>
      <c r="AA12" s="801" t="s">
        <v>47</v>
      </c>
      <c r="AB12" s="801" t="s">
        <v>47</v>
      </c>
      <c r="AC12" s="801" t="s">
        <v>47</v>
      </c>
      <c r="AD12" s="802" t="s">
        <v>47</v>
      </c>
      <c r="AE12" s="803">
        <f t="shared" si="8"/>
        <v>0</v>
      </c>
      <c r="AF12" s="804">
        <f t="shared" si="8"/>
        <v>0</v>
      </c>
      <c r="AG12" s="804">
        <f t="shared" si="8"/>
        <v>0</v>
      </c>
      <c r="AH12" s="805">
        <f t="shared" si="8"/>
        <v>0</v>
      </c>
      <c r="AI12" s="803">
        <f t="shared" si="9"/>
        <v>0</v>
      </c>
      <c r="AJ12" s="804">
        <f t="shared" si="9"/>
        <v>0</v>
      </c>
      <c r="AK12" s="804">
        <f t="shared" si="9"/>
        <v>0</v>
      </c>
      <c r="AL12" s="805">
        <f t="shared" si="9"/>
        <v>0</v>
      </c>
    </row>
    <row r="13" spans="1:38" ht="11.25">
      <c r="A13" s="788"/>
      <c r="B13" s="789"/>
      <c r="C13" s="790" t="s">
        <v>56</v>
      </c>
      <c r="D13" s="791">
        <f t="shared" si="0"/>
        <v>0</v>
      </c>
      <c r="E13" s="792">
        <f>SUM('中国朝刊'!P8:P18)</f>
        <v>0</v>
      </c>
      <c r="F13" s="793"/>
      <c r="G13" s="794"/>
      <c r="H13" s="794"/>
      <c r="I13" s="794"/>
      <c r="J13" s="794"/>
      <c r="K13" s="794"/>
      <c r="L13" s="794"/>
      <c r="M13" s="794"/>
      <c r="N13" s="792">
        <f>E13-O13</f>
        <v>0</v>
      </c>
      <c r="O13" s="795">
        <f>'中国朝刊'!P18</f>
        <v>0</v>
      </c>
      <c r="P13" s="796"/>
      <c r="Q13" s="792"/>
      <c r="R13" s="794">
        <f>E13-S13</f>
        <v>0</v>
      </c>
      <c r="S13" s="794">
        <f>SUM('中国朝刊'!P15:P18)</f>
        <v>0</v>
      </c>
      <c r="T13" s="796"/>
      <c r="U13" s="797">
        <f t="shared" si="3"/>
        <v>0</v>
      </c>
      <c r="V13" s="798">
        <f t="shared" si="4"/>
        <v>0</v>
      </c>
      <c r="W13" s="798">
        <f t="shared" si="5"/>
        <v>0</v>
      </c>
      <c r="X13" s="799">
        <f t="shared" si="6"/>
        <v>0</v>
      </c>
      <c r="Y13" s="796">
        <f t="shared" si="7"/>
        <v>0</v>
      </c>
      <c r="Z13" s="800" t="s">
        <v>47</v>
      </c>
      <c r="AA13" s="801" t="s">
        <v>47</v>
      </c>
      <c r="AB13" s="801" t="s">
        <v>47</v>
      </c>
      <c r="AC13" s="801" t="s">
        <v>47</v>
      </c>
      <c r="AD13" s="802" t="s">
        <v>47</v>
      </c>
      <c r="AE13" s="803">
        <f t="shared" si="8"/>
        <v>0</v>
      </c>
      <c r="AF13" s="804">
        <f t="shared" si="8"/>
        <v>0</v>
      </c>
      <c r="AG13" s="804">
        <f t="shared" si="8"/>
        <v>0</v>
      </c>
      <c r="AH13" s="805">
        <f t="shared" si="8"/>
        <v>0</v>
      </c>
      <c r="AI13" s="803">
        <f t="shared" si="9"/>
        <v>0</v>
      </c>
      <c r="AJ13" s="804">
        <f t="shared" si="9"/>
        <v>0</v>
      </c>
      <c r="AK13" s="804">
        <f t="shared" si="9"/>
        <v>0</v>
      </c>
      <c r="AL13" s="805">
        <f t="shared" si="9"/>
        <v>0</v>
      </c>
    </row>
    <row r="14" spans="1:38" ht="11.25">
      <c r="A14" s="806"/>
      <c r="B14" s="807"/>
      <c r="C14" s="808" t="s">
        <v>57</v>
      </c>
      <c r="D14" s="809">
        <f t="shared" si="0"/>
        <v>0</v>
      </c>
      <c r="E14" s="810">
        <f>SUM('中国朝刊'!P21:P22)</f>
        <v>0</v>
      </c>
      <c r="F14" s="811"/>
      <c r="G14" s="812"/>
      <c r="H14" s="812"/>
      <c r="I14" s="812"/>
      <c r="J14" s="812"/>
      <c r="K14" s="812"/>
      <c r="L14" s="812"/>
      <c r="M14" s="812"/>
      <c r="N14" s="810">
        <f aca="true" t="shared" si="10" ref="N14:N24">E14</f>
        <v>0</v>
      </c>
      <c r="O14" s="813"/>
      <c r="P14" s="814"/>
      <c r="Q14" s="810"/>
      <c r="R14" s="812">
        <f aca="true" t="shared" si="11" ref="R14:R24">E14</f>
        <v>0</v>
      </c>
      <c r="S14" s="812"/>
      <c r="T14" s="814"/>
      <c r="U14" s="815">
        <f t="shared" si="3"/>
        <v>0</v>
      </c>
      <c r="V14" s="816">
        <f t="shared" si="4"/>
        <v>0</v>
      </c>
      <c r="W14" s="816">
        <f t="shared" si="5"/>
        <v>0</v>
      </c>
      <c r="X14" s="817">
        <f t="shared" si="6"/>
        <v>0</v>
      </c>
      <c r="Y14" s="814">
        <f t="shared" si="7"/>
        <v>0</v>
      </c>
      <c r="Z14" s="818" t="s">
        <v>47</v>
      </c>
      <c r="AA14" s="819" t="s">
        <v>47</v>
      </c>
      <c r="AB14" s="819" t="s">
        <v>47</v>
      </c>
      <c r="AC14" s="819" t="s">
        <v>47</v>
      </c>
      <c r="AD14" s="820" t="s">
        <v>47</v>
      </c>
      <c r="AE14" s="821">
        <f t="shared" si="8"/>
        <v>0</v>
      </c>
      <c r="AF14" s="822">
        <f t="shared" si="8"/>
        <v>0</v>
      </c>
      <c r="AG14" s="822">
        <f t="shared" si="8"/>
        <v>0</v>
      </c>
      <c r="AH14" s="823">
        <f t="shared" si="8"/>
        <v>0</v>
      </c>
      <c r="AI14" s="821">
        <f t="shared" si="9"/>
        <v>0</v>
      </c>
      <c r="AJ14" s="822">
        <f t="shared" si="9"/>
        <v>0</v>
      </c>
      <c r="AK14" s="822">
        <f t="shared" si="9"/>
        <v>0</v>
      </c>
      <c r="AL14" s="823">
        <f t="shared" si="9"/>
        <v>0</v>
      </c>
    </row>
    <row r="15" spans="1:38" ht="11.25">
      <c r="A15" s="773" t="s">
        <v>58</v>
      </c>
      <c r="B15" s="774">
        <f>SUM(D15:D24)</f>
        <v>0</v>
      </c>
      <c r="C15" s="775" t="s">
        <v>46</v>
      </c>
      <c r="D15" s="776">
        <f t="shared" si="0"/>
        <v>0</v>
      </c>
      <c r="E15" s="777"/>
      <c r="F15" s="778"/>
      <c r="G15" s="779"/>
      <c r="H15" s="779"/>
      <c r="I15" s="779"/>
      <c r="J15" s="779"/>
      <c r="K15" s="779"/>
      <c r="L15" s="779"/>
      <c r="M15" s="779"/>
      <c r="N15" s="777">
        <f t="shared" si="10"/>
        <v>0</v>
      </c>
      <c r="O15" s="780"/>
      <c r="P15" s="781"/>
      <c r="Q15" s="777"/>
      <c r="R15" s="779">
        <f t="shared" si="11"/>
        <v>0</v>
      </c>
      <c r="S15" s="779"/>
      <c r="T15" s="781"/>
      <c r="U15" s="777">
        <f t="shared" si="3"/>
        <v>0</v>
      </c>
      <c r="V15" s="779">
        <f t="shared" si="4"/>
        <v>0</v>
      </c>
      <c r="W15" s="779">
        <f t="shared" si="5"/>
        <v>0</v>
      </c>
      <c r="X15" s="780">
        <f t="shared" si="6"/>
        <v>0</v>
      </c>
      <c r="Y15" s="781">
        <f t="shared" si="7"/>
        <v>0</v>
      </c>
      <c r="Z15" s="782" t="s">
        <v>47</v>
      </c>
      <c r="AA15" s="783" t="s">
        <v>47</v>
      </c>
      <c r="AB15" s="783" t="s">
        <v>47</v>
      </c>
      <c r="AC15" s="783" t="s">
        <v>47</v>
      </c>
      <c r="AD15" s="784" t="s">
        <v>47</v>
      </c>
      <c r="AE15" s="785">
        <f t="shared" si="8"/>
        <v>0</v>
      </c>
      <c r="AF15" s="786">
        <f t="shared" si="8"/>
        <v>0</v>
      </c>
      <c r="AG15" s="786">
        <f t="shared" si="8"/>
        <v>0</v>
      </c>
      <c r="AH15" s="787">
        <f t="shared" si="8"/>
        <v>0</v>
      </c>
      <c r="AI15" s="785">
        <f t="shared" si="9"/>
        <v>0</v>
      </c>
      <c r="AJ15" s="786">
        <f t="shared" si="9"/>
        <v>0</v>
      </c>
      <c r="AK15" s="786">
        <f t="shared" si="9"/>
        <v>0</v>
      </c>
      <c r="AL15" s="787">
        <f t="shared" si="9"/>
        <v>0</v>
      </c>
    </row>
    <row r="16" spans="1:38" ht="11.25">
      <c r="A16" s="788"/>
      <c r="B16" s="789"/>
      <c r="C16" s="790" t="s">
        <v>48</v>
      </c>
      <c r="D16" s="824">
        <f t="shared" si="0"/>
        <v>0</v>
      </c>
      <c r="E16" s="797"/>
      <c r="F16" s="825"/>
      <c r="G16" s="798"/>
      <c r="H16" s="798"/>
      <c r="I16" s="798"/>
      <c r="J16" s="798"/>
      <c r="K16" s="798"/>
      <c r="L16" s="798"/>
      <c r="M16" s="798"/>
      <c r="N16" s="797">
        <f t="shared" si="10"/>
        <v>0</v>
      </c>
      <c r="O16" s="799"/>
      <c r="P16" s="826"/>
      <c r="Q16" s="797"/>
      <c r="R16" s="794">
        <f t="shared" si="11"/>
        <v>0</v>
      </c>
      <c r="S16" s="798"/>
      <c r="T16" s="826"/>
      <c r="U16" s="797">
        <f t="shared" si="3"/>
        <v>0</v>
      </c>
      <c r="V16" s="798">
        <f t="shared" si="4"/>
        <v>0</v>
      </c>
      <c r="W16" s="798">
        <f t="shared" si="5"/>
        <v>0</v>
      </c>
      <c r="X16" s="799">
        <f t="shared" si="6"/>
        <v>0</v>
      </c>
      <c r="Y16" s="796">
        <f t="shared" si="7"/>
        <v>0</v>
      </c>
      <c r="Z16" s="800" t="s">
        <v>47</v>
      </c>
      <c r="AA16" s="801" t="s">
        <v>47</v>
      </c>
      <c r="AB16" s="801" t="s">
        <v>47</v>
      </c>
      <c r="AC16" s="801" t="s">
        <v>47</v>
      </c>
      <c r="AD16" s="802" t="s">
        <v>47</v>
      </c>
      <c r="AE16" s="803">
        <f t="shared" si="8"/>
        <v>0</v>
      </c>
      <c r="AF16" s="804">
        <f t="shared" si="8"/>
        <v>0</v>
      </c>
      <c r="AG16" s="804">
        <f t="shared" si="8"/>
        <v>0</v>
      </c>
      <c r="AH16" s="805">
        <f t="shared" si="8"/>
        <v>0</v>
      </c>
      <c r="AI16" s="803">
        <f t="shared" si="9"/>
        <v>0</v>
      </c>
      <c r="AJ16" s="804">
        <f t="shared" si="9"/>
        <v>0</v>
      </c>
      <c r="AK16" s="804">
        <f t="shared" si="9"/>
        <v>0</v>
      </c>
      <c r="AL16" s="805">
        <f t="shared" si="9"/>
        <v>0</v>
      </c>
    </row>
    <row r="17" spans="1:38" ht="11.25">
      <c r="A17" s="788"/>
      <c r="B17" s="789"/>
      <c r="C17" s="790" t="s">
        <v>49</v>
      </c>
      <c r="D17" s="824">
        <f t="shared" si="0"/>
        <v>0</v>
      </c>
      <c r="E17" s="797"/>
      <c r="F17" s="825"/>
      <c r="G17" s="798"/>
      <c r="H17" s="798"/>
      <c r="I17" s="798"/>
      <c r="J17" s="798"/>
      <c r="K17" s="798"/>
      <c r="L17" s="798"/>
      <c r="M17" s="798"/>
      <c r="N17" s="797">
        <f t="shared" si="10"/>
        <v>0</v>
      </c>
      <c r="O17" s="799"/>
      <c r="P17" s="826"/>
      <c r="Q17" s="797"/>
      <c r="R17" s="794">
        <f t="shared" si="11"/>
        <v>0</v>
      </c>
      <c r="S17" s="798"/>
      <c r="T17" s="826"/>
      <c r="U17" s="797">
        <f t="shared" si="3"/>
        <v>0</v>
      </c>
      <c r="V17" s="798">
        <f t="shared" si="4"/>
        <v>0</v>
      </c>
      <c r="W17" s="798">
        <f t="shared" si="5"/>
        <v>0</v>
      </c>
      <c r="X17" s="799">
        <f t="shared" si="6"/>
        <v>0</v>
      </c>
      <c r="Y17" s="796">
        <f t="shared" si="7"/>
        <v>0</v>
      </c>
      <c r="Z17" s="800" t="s">
        <v>47</v>
      </c>
      <c r="AA17" s="801" t="s">
        <v>47</v>
      </c>
      <c r="AB17" s="801" t="s">
        <v>47</v>
      </c>
      <c r="AC17" s="801" t="s">
        <v>47</v>
      </c>
      <c r="AD17" s="802" t="s">
        <v>47</v>
      </c>
      <c r="AE17" s="803">
        <f t="shared" si="8"/>
        <v>0</v>
      </c>
      <c r="AF17" s="804">
        <f t="shared" si="8"/>
        <v>0</v>
      </c>
      <c r="AG17" s="804">
        <f t="shared" si="8"/>
        <v>0</v>
      </c>
      <c r="AH17" s="805">
        <f t="shared" si="8"/>
        <v>0</v>
      </c>
      <c r="AI17" s="803">
        <f t="shared" si="9"/>
        <v>0</v>
      </c>
      <c r="AJ17" s="804">
        <f t="shared" si="9"/>
        <v>0</v>
      </c>
      <c r="AK17" s="804">
        <f t="shared" si="9"/>
        <v>0</v>
      </c>
      <c r="AL17" s="805">
        <f t="shared" si="9"/>
        <v>0</v>
      </c>
    </row>
    <row r="18" spans="1:38" ht="11.25">
      <c r="A18" s="788"/>
      <c r="B18" s="789"/>
      <c r="C18" s="790" t="s">
        <v>50</v>
      </c>
      <c r="D18" s="824">
        <f t="shared" si="0"/>
        <v>0</v>
      </c>
      <c r="E18" s="797"/>
      <c r="F18" s="825"/>
      <c r="G18" s="798"/>
      <c r="H18" s="798"/>
      <c r="I18" s="798"/>
      <c r="J18" s="798"/>
      <c r="K18" s="798"/>
      <c r="L18" s="798"/>
      <c r="M18" s="798"/>
      <c r="N18" s="797">
        <f t="shared" si="10"/>
        <v>0</v>
      </c>
      <c r="O18" s="799"/>
      <c r="P18" s="826"/>
      <c r="Q18" s="797"/>
      <c r="R18" s="794">
        <f t="shared" si="11"/>
        <v>0</v>
      </c>
      <c r="S18" s="798"/>
      <c r="T18" s="826"/>
      <c r="U18" s="797">
        <f t="shared" si="3"/>
        <v>0</v>
      </c>
      <c r="V18" s="798">
        <f t="shared" si="4"/>
        <v>0</v>
      </c>
      <c r="W18" s="798">
        <f t="shared" si="5"/>
        <v>0</v>
      </c>
      <c r="X18" s="799">
        <f t="shared" si="6"/>
        <v>0</v>
      </c>
      <c r="Y18" s="796">
        <f t="shared" si="7"/>
        <v>0</v>
      </c>
      <c r="Z18" s="800" t="s">
        <v>47</v>
      </c>
      <c r="AA18" s="801" t="s">
        <v>47</v>
      </c>
      <c r="AB18" s="801" t="s">
        <v>47</v>
      </c>
      <c r="AC18" s="801" t="s">
        <v>47</v>
      </c>
      <c r="AD18" s="802" t="s">
        <v>47</v>
      </c>
      <c r="AE18" s="803">
        <f t="shared" si="8"/>
        <v>0</v>
      </c>
      <c r="AF18" s="804">
        <f t="shared" si="8"/>
        <v>0</v>
      </c>
      <c r="AG18" s="804">
        <f t="shared" si="8"/>
        <v>0</v>
      </c>
      <c r="AH18" s="805">
        <f t="shared" si="8"/>
        <v>0</v>
      </c>
      <c r="AI18" s="803">
        <f t="shared" si="9"/>
        <v>0</v>
      </c>
      <c r="AJ18" s="804">
        <f t="shared" si="9"/>
        <v>0</v>
      </c>
      <c r="AK18" s="804">
        <f t="shared" si="9"/>
        <v>0</v>
      </c>
      <c r="AL18" s="805">
        <f t="shared" si="9"/>
        <v>0</v>
      </c>
    </row>
    <row r="19" spans="1:38" ht="11.25">
      <c r="A19" s="788"/>
      <c r="B19" s="789"/>
      <c r="C19" s="790" t="s">
        <v>51</v>
      </c>
      <c r="D19" s="824">
        <f t="shared" si="0"/>
        <v>0</v>
      </c>
      <c r="E19" s="797"/>
      <c r="F19" s="825"/>
      <c r="G19" s="798"/>
      <c r="H19" s="798"/>
      <c r="I19" s="798"/>
      <c r="J19" s="798"/>
      <c r="K19" s="798"/>
      <c r="L19" s="798"/>
      <c r="M19" s="798"/>
      <c r="N19" s="797">
        <f t="shared" si="10"/>
        <v>0</v>
      </c>
      <c r="O19" s="799"/>
      <c r="P19" s="826"/>
      <c r="Q19" s="797"/>
      <c r="R19" s="794">
        <f t="shared" si="11"/>
        <v>0</v>
      </c>
      <c r="S19" s="798"/>
      <c r="T19" s="826"/>
      <c r="U19" s="797">
        <f t="shared" si="3"/>
        <v>0</v>
      </c>
      <c r="V19" s="798">
        <f t="shared" si="4"/>
        <v>0</v>
      </c>
      <c r="W19" s="798">
        <f t="shared" si="5"/>
        <v>0</v>
      </c>
      <c r="X19" s="799">
        <f t="shared" si="6"/>
        <v>0</v>
      </c>
      <c r="Y19" s="796">
        <f t="shared" si="7"/>
        <v>0</v>
      </c>
      <c r="Z19" s="800" t="s">
        <v>47</v>
      </c>
      <c r="AA19" s="801" t="s">
        <v>47</v>
      </c>
      <c r="AB19" s="801" t="s">
        <v>47</v>
      </c>
      <c r="AC19" s="801" t="s">
        <v>47</v>
      </c>
      <c r="AD19" s="802" t="s">
        <v>47</v>
      </c>
      <c r="AE19" s="803">
        <f t="shared" si="8"/>
        <v>0</v>
      </c>
      <c r="AF19" s="804">
        <f t="shared" si="8"/>
        <v>0</v>
      </c>
      <c r="AG19" s="804">
        <f t="shared" si="8"/>
        <v>0</v>
      </c>
      <c r="AH19" s="805">
        <f t="shared" si="8"/>
        <v>0</v>
      </c>
      <c r="AI19" s="803">
        <f t="shared" si="9"/>
        <v>0</v>
      </c>
      <c r="AJ19" s="804">
        <f t="shared" si="9"/>
        <v>0</v>
      </c>
      <c r="AK19" s="804">
        <f t="shared" si="9"/>
        <v>0</v>
      </c>
      <c r="AL19" s="805">
        <f t="shared" si="9"/>
        <v>0</v>
      </c>
    </row>
    <row r="20" spans="1:38" ht="11.25">
      <c r="A20" s="788"/>
      <c r="B20" s="789"/>
      <c r="C20" s="790" t="s">
        <v>52</v>
      </c>
      <c r="D20" s="824">
        <f t="shared" si="0"/>
        <v>0</v>
      </c>
      <c r="E20" s="797"/>
      <c r="F20" s="825"/>
      <c r="G20" s="798"/>
      <c r="H20" s="798"/>
      <c r="I20" s="798"/>
      <c r="J20" s="798"/>
      <c r="K20" s="798"/>
      <c r="L20" s="798"/>
      <c r="M20" s="798"/>
      <c r="N20" s="797">
        <f t="shared" si="10"/>
        <v>0</v>
      </c>
      <c r="O20" s="799"/>
      <c r="P20" s="826"/>
      <c r="Q20" s="797"/>
      <c r="R20" s="794">
        <f t="shared" si="11"/>
        <v>0</v>
      </c>
      <c r="S20" s="798"/>
      <c r="T20" s="826"/>
      <c r="U20" s="797">
        <f t="shared" si="3"/>
        <v>0</v>
      </c>
      <c r="V20" s="798">
        <f t="shared" si="4"/>
        <v>0</v>
      </c>
      <c r="W20" s="798">
        <f t="shared" si="5"/>
        <v>0</v>
      </c>
      <c r="X20" s="799">
        <f t="shared" si="6"/>
        <v>0</v>
      </c>
      <c r="Y20" s="796">
        <f t="shared" si="7"/>
        <v>0</v>
      </c>
      <c r="Z20" s="800" t="s">
        <v>47</v>
      </c>
      <c r="AA20" s="801" t="s">
        <v>47</v>
      </c>
      <c r="AB20" s="801" t="s">
        <v>47</v>
      </c>
      <c r="AC20" s="801" t="s">
        <v>47</v>
      </c>
      <c r="AD20" s="802" t="s">
        <v>47</v>
      </c>
      <c r="AE20" s="803">
        <f t="shared" si="8"/>
        <v>0</v>
      </c>
      <c r="AF20" s="804">
        <f t="shared" si="8"/>
        <v>0</v>
      </c>
      <c r="AG20" s="804">
        <f t="shared" si="8"/>
        <v>0</v>
      </c>
      <c r="AH20" s="805">
        <f t="shared" si="8"/>
        <v>0</v>
      </c>
      <c r="AI20" s="803">
        <f t="shared" si="9"/>
        <v>0</v>
      </c>
      <c r="AJ20" s="804">
        <f t="shared" si="9"/>
        <v>0</v>
      </c>
      <c r="AK20" s="804">
        <f t="shared" si="9"/>
        <v>0</v>
      </c>
      <c r="AL20" s="805">
        <f t="shared" si="9"/>
        <v>0</v>
      </c>
    </row>
    <row r="21" spans="1:38" ht="11.25">
      <c r="A21" s="788"/>
      <c r="B21" s="789"/>
      <c r="C21" s="790" t="s">
        <v>53</v>
      </c>
      <c r="D21" s="824">
        <f t="shared" si="0"/>
        <v>0</v>
      </c>
      <c r="E21" s="797"/>
      <c r="F21" s="825"/>
      <c r="G21" s="798"/>
      <c r="H21" s="798"/>
      <c r="I21" s="798"/>
      <c r="J21" s="798"/>
      <c r="K21" s="798"/>
      <c r="L21" s="798"/>
      <c r="M21" s="798"/>
      <c r="N21" s="797">
        <f t="shared" si="10"/>
        <v>0</v>
      </c>
      <c r="O21" s="799"/>
      <c r="P21" s="826"/>
      <c r="Q21" s="797"/>
      <c r="R21" s="794">
        <f t="shared" si="11"/>
        <v>0</v>
      </c>
      <c r="S21" s="798"/>
      <c r="T21" s="826"/>
      <c r="U21" s="797">
        <f t="shared" si="3"/>
        <v>0</v>
      </c>
      <c r="V21" s="798">
        <f t="shared" si="4"/>
        <v>0</v>
      </c>
      <c r="W21" s="798">
        <f t="shared" si="5"/>
        <v>0</v>
      </c>
      <c r="X21" s="799">
        <f t="shared" si="6"/>
        <v>0</v>
      </c>
      <c r="Y21" s="796">
        <f t="shared" si="7"/>
        <v>0</v>
      </c>
      <c r="Z21" s="800" t="s">
        <v>47</v>
      </c>
      <c r="AA21" s="801" t="s">
        <v>47</v>
      </c>
      <c r="AB21" s="801" t="s">
        <v>47</v>
      </c>
      <c r="AC21" s="801" t="s">
        <v>47</v>
      </c>
      <c r="AD21" s="802" t="s">
        <v>47</v>
      </c>
      <c r="AE21" s="803">
        <f t="shared" si="8"/>
        <v>0</v>
      </c>
      <c r="AF21" s="804">
        <f t="shared" si="8"/>
        <v>0</v>
      </c>
      <c r="AG21" s="804">
        <f t="shared" si="8"/>
        <v>0</v>
      </c>
      <c r="AH21" s="805">
        <f t="shared" si="8"/>
        <v>0</v>
      </c>
      <c r="AI21" s="803">
        <f t="shared" si="9"/>
        <v>0</v>
      </c>
      <c r="AJ21" s="804">
        <f t="shared" si="9"/>
        <v>0</v>
      </c>
      <c r="AK21" s="804">
        <f t="shared" si="9"/>
        <v>0</v>
      </c>
      <c r="AL21" s="805">
        <f t="shared" si="9"/>
        <v>0</v>
      </c>
    </row>
    <row r="22" spans="1:38" ht="11.25">
      <c r="A22" s="788"/>
      <c r="B22" s="789"/>
      <c r="C22" s="790" t="s">
        <v>54</v>
      </c>
      <c r="D22" s="824">
        <f t="shared" si="0"/>
        <v>0</v>
      </c>
      <c r="E22" s="797"/>
      <c r="F22" s="825"/>
      <c r="G22" s="798"/>
      <c r="H22" s="798"/>
      <c r="I22" s="798"/>
      <c r="J22" s="798"/>
      <c r="K22" s="798"/>
      <c r="L22" s="798"/>
      <c r="M22" s="798"/>
      <c r="N22" s="797">
        <f t="shared" si="10"/>
        <v>0</v>
      </c>
      <c r="O22" s="799"/>
      <c r="P22" s="826"/>
      <c r="Q22" s="797"/>
      <c r="R22" s="794">
        <f t="shared" si="11"/>
        <v>0</v>
      </c>
      <c r="S22" s="798"/>
      <c r="T22" s="826"/>
      <c r="U22" s="797">
        <f t="shared" si="3"/>
        <v>0</v>
      </c>
      <c r="V22" s="798">
        <f t="shared" si="4"/>
        <v>0</v>
      </c>
      <c r="W22" s="798">
        <f t="shared" si="5"/>
        <v>0</v>
      </c>
      <c r="X22" s="799">
        <f t="shared" si="6"/>
        <v>0</v>
      </c>
      <c r="Y22" s="796">
        <f t="shared" si="7"/>
        <v>0</v>
      </c>
      <c r="Z22" s="800" t="s">
        <v>47</v>
      </c>
      <c r="AA22" s="801" t="s">
        <v>47</v>
      </c>
      <c r="AB22" s="801" t="s">
        <v>47</v>
      </c>
      <c r="AC22" s="801" t="s">
        <v>47</v>
      </c>
      <c r="AD22" s="802" t="s">
        <v>47</v>
      </c>
      <c r="AE22" s="803">
        <f t="shared" si="8"/>
        <v>0</v>
      </c>
      <c r="AF22" s="804">
        <f t="shared" si="8"/>
        <v>0</v>
      </c>
      <c r="AG22" s="804">
        <f t="shared" si="8"/>
        <v>0</v>
      </c>
      <c r="AH22" s="805">
        <f t="shared" si="8"/>
        <v>0</v>
      </c>
      <c r="AI22" s="803">
        <f t="shared" si="9"/>
        <v>0</v>
      </c>
      <c r="AJ22" s="804">
        <f t="shared" si="9"/>
        <v>0</v>
      </c>
      <c r="AK22" s="804">
        <f t="shared" si="9"/>
        <v>0</v>
      </c>
      <c r="AL22" s="805">
        <f t="shared" si="9"/>
        <v>0</v>
      </c>
    </row>
    <row r="23" spans="1:38" ht="11.25">
      <c r="A23" s="788"/>
      <c r="B23" s="789"/>
      <c r="C23" s="790" t="s">
        <v>55</v>
      </c>
      <c r="D23" s="824">
        <f t="shared" si="0"/>
        <v>0</v>
      </c>
      <c r="E23" s="797"/>
      <c r="F23" s="825"/>
      <c r="G23" s="798"/>
      <c r="H23" s="798"/>
      <c r="I23" s="798"/>
      <c r="J23" s="798"/>
      <c r="K23" s="798"/>
      <c r="L23" s="798"/>
      <c r="M23" s="798"/>
      <c r="N23" s="797">
        <f t="shared" si="10"/>
        <v>0</v>
      </c>
      <c r="O23" s="799"/>
      <c r="P23" s="826"/>
      <c r="Q23" s="797"/>
      <c r="R23" s="794">
        <f t="shared" si="11"/>
        <v>0</v>
      </c>
      <c r="S23" s="798"/>
      <c r="T23" s="826"/>
      <c r="U23" s="797">
        <f t="shared" si="3"/>
        <v>0</v>
      </c>
      <c r="V23" s="798">
        <f t="shared" si="4"/>
        <v>0</v>
      </c>
      <c r="W23" s="798">
        <f t="shared" si="5"/>
        <v>0</v>
      </c>
      <c r="X23" s="799">
        <f t="shared" si="6"/>
        <v>0</v>
      </c>
      <c r="Y23" s="796">
        <f t="shared" si="7"/>
        <v>0</v>
      </c>
      <c r="Z23" s="800" t="s">
        <v>47</v>
      </c>
      <c r="AA23" s="801" t="s">
        <v>47</v>
      </c>
      <c r="AB23" s="801" t="s">
        <v>47</v>
      </c>
      <c r="AC23" s="801" t="s">
        <v>47</v>
      </c>
      <c r="AD23" s="802" t="s">
        <v>47</v>
      </c>
      <c r="AE23" s="803">
        <f t="shared" si="8"/>
        <v>0</v>
      </c>
      <c r="AF23" s="804">
        <f t="shared" si="8"/>
        <v>0</v>
      </c>
      <c r="AG23" s="804">
        <f t="shared" si="8"/>
        <v>0</v>
      </c>
      <c r="AH23" s="805">
        <f t="shared" si="8"/>
        <v>0</v>
      </c>
      <c r="AI23" s="803">
        <f t="shared" si="9"/>
        <v>0</v>
      </c>
      <c r="AJ23" s="804">
        <f t="shared" si="9"/>
        <v>0</v>
      </c>
      <c r="AK23" s="804">
        <f t="shared" si="9"/>
        <v>0</v>
      </c>
      <c r="AL23" s="805">
        <f t="shared" si="9"/>
        <v>0</v>
      </c>
    </row>
    <row r="24" spans="1:38" ht="11.25">
      <c r="A24" s="806"/>
      <c r="B24" s="807"/>
      <c r="C24" s="808" t="s">
        <v>56</v>
      </c>
      <c r="D24" s="827">
        <f t="shared" si="0"/>
        <v>0</v>
      </c>
      <c r="E24" s="815"/>
      <c r="F24" s="828"/>
      <c r="G24" s="816"/>
      <c r="H24" s="816"/>
      <c r="I24" s="816"/>
      <c r="J24" s="816"/>
      <c r="K24" s="816"/>
      <c r="L24" s="816"/>
      <c r="M24" s="816"/>
      <c r="N24" s="815">
        <f t="shared" si="10"/>
        <v>0</v>
      </c>
      <c r="O24" s="817"/>
      <c r="P24" s="829"/>
      <c r="Q24" s="815"/>
      <c r="R24" s="812">
        <f t="shared" si="11"/>
        <v>0</v>
      </c>
      <c r="S24" s="816"/>
      <c r="T24" s="829"/>
      <c r="U24" s="815">
        <f t="shared" si="3"/>
        <v>0</v>
      </c>
      <c r="V24" s="816">
        <f t="shared" si="4"/>
        <v>0</v>
      </c>
      <c r="W24" s="816">
        <f t="shared" si="5"/>
        <v>0</v>
      </c>
      <c r="X24" s="817">
        <f t="shared" si="6"/>
        <v>0</v>
      </c>
      <c r="Y24" s="814">
        <f t="shared" si="7"/>
        <v>0</v>
      </c>
      <c r="Z24" s="818" t="s">
        <v>47</v>
      </c>
      <c r="AA24" s="819" t="s">
        <v>47</v>
      </c>
      <c r="AB24" s="819" t="s">
        <v>47</v>
      </c>
      <c r="AC24" s="819" t="s">
        <v>47</v>
      </c>
      <c r="AD24" s="820" t="s">
        <v>47</v>
      </c>
      <c r="AE24" s="821">
        <f t="shared" si="8"/>
        <v>0</v>
      </c>
      <c r="AF24" s="822">
        <f t="shared" si="8"/>
        <v>0</v>
      </c>
      <c r="AG24" s="822">
        <f t="shared" si="8"/>
        <v>0</v>
      </c>
      <c r="AH24" s="823">
        <f t="shared" si="8"/>
        <v>0</v>
      </c>
      <c r="AI24" s="821">
        <f t="shared" si="9"/>
        <v>0</v>
      </c>
      <c r="AJ24" s="822">
        <f t="shared" si="9"/>
        <v>0</v>
      </c>
      <c r="AK24" s="822">
        <f t="shared" si="9"/>
        <v>0</v>
      </c>
      <c r="AL24" s="823">
        <f t="shared" si="9"/>
        <v>0</v>
      </c>
    </row>
    <row r="25" spans="1:38" ht="11.25" customHeight="1">
      <c r="A25" s="830" t="s">
        <v>59</v>
      </c>
      <c r="B25" s="831">
        <f>SUM(D25:D26)</f>
        <v>0</v>
      </c>
      <c r="C25" s="832" t="s">
        <v>46</v>
      </c>
      <c r="D25" s="791">
        <f t="shared" si="0"/>
        <v>0</v>
      </c>
      <c r="E25" s="792">
        <f>'広島市中区・南区'!D20</f>
        <v>0</v>
      </c>
      <c r="F25" s="793">
        <f>'広島市中区・南区'!G20</f>
        <v>0</v>
      </c>
      <c r="G25" s="794">
        <f>'広島市中区・南区'!J20</f>
        <v>0</v>
      </c>
      <c r="H25" s="794">
        <f>'広島市中区・南区'!M20</f>
        <v>0</v>
      </c>
      <c r="I25" s="794">
        <f>'広島市中区・南区'!P20</f>
        <v>0</v>
      </c>
      <c r="J25" s="794"/>
      <c r="K25" s="794">
        <f>'広島市中区・南区'!S20</f>
        <v>0</v>
      </c>
      <c r="L25" s="794"/>
      <c r="M25" s="794"/>
      <c r="N25" s="792">
        <f aca="true" t="shared" si="12" ref="N25:N30">D25</f>
        <v>0</v>
      </c>
      <c r="O25" s="795"/>
      <c r="P25" s="796"/>
      <c r="Q25" s="792"/>
      <c r="R25" s="794">
        <f aca="true" t="shared" si="13" ref="R25:R30">D25</f>
        <v>0</v>
      </c>
      <c r="S25" s="794"/>
      <c r="T25" s="796"/>
      <c r="U25" s="792">
        <f t="shared" si="3"/>
        <v>0</v>
      </c>
      <c r="V25" s="794">
        <f t="shared" si="4"/>
        <v>0</v>
      </c>
      <c r="W25" s="794">
        <f t="shared" si="5"/>
        <v>0</v>
      </c>
      <c r="X25" s="795">
        <f t="shared" si="6"/>
        <v>0</v>
      </c>
      <c r="Y25" s="796">
        <f t="shared" si="7"/>
        <v>0</v>
      </c>
      <c r="Z25" s="833" t="s">
        <v>47</v>
      </c>
      <c r="AA25" s="834" t="s">
        <v>47</v>
      </c>
      <c r="AB25" s="834" t="s">
        <v>47</v>
      </c>
      <c r="AC25" s="834" t="s">
        <v>47</v>
      </c>
      <c r="AD25" s="835" t="s">
        <v>47</v>
      </c>
      <c r="AE25" s="836">
        <f t="shared" si="8"/>
        <v>0</v>
      </c>
      <c r="AF25" s="837">
        <f t="shared" si="8"/>
        <v>0</v>
      </c>
      <c r="AG25" s="837">
        <f t="shared" si="8"/>
        <v>0</v>
      </c>
      <c r="AH25" s="838">
        <f t="shared" si="8"/>
        <v>0</v>
      </c>
      <c r="AI25" s="836">
        <f t="shared" si="9"/>
        <v>0</v>
      </c>
      <c r="AJ25" s="837">
        <f t="shared" si="9"/>
        <v>0</v>
      </c>
      <c r="AK25" s="837">
        <f t="shared" si="9"/>
        <v>0</v>
      </c>
      <c r="AL25" s="838">
        <f t="shared" si="9"/>
        <v>0</v>
      </c>
    </row>
    <row r="26" spans="1:38" ht="11.25">
      <c r="A26" s="839"/>
      <c r="B26" s="840"/>
      <c r="C26" s="790" t="s">
        <v>48</v>
      </c>
      <c r="D26" s="824">
        <f t="shared" si="0"/>
        <v>0</v>
      </c>
      <c r="E26" s="797">
        <f>'広島市中区・南区'!D38</f>
        <v>0</v>
      </c>
      <c r="F26" s="825">
        <f>'広島市中区・南区'!G38</f>
        <v>0</v>
      </c>
      <c r="G26" s="798">
        <f>'広島市中区・南区'!J38</f>
        <v>0</v>
      </c>
      <c r="H26" s="798">
        <f>'広島市中区・南区'!M38</f>
        <v>0</v>
      </c>
      <c r="I26" s="798">
        <f>'広島市中区・南区'!P38</f>
        <v>0</v>
      </c>
      <c r="J26" s="798"/>
      <c r="K26" s="798">
        <f>'広島市中区・南区'!S38</f>
        <v>0</v>
      </c>
      <c r="L26" s="798"/>
      <c r="M26" s="798"/>
      <c r="N26" s="797">
        <f t="shared" si="12"/>
        <v>0</v>
      </c>
      <c r="O26" s="799"/>
      <c r="P26" s="826"/>
      <c r="Q26" s="797"/>
      <c r="R26" s="798">
        <f t="shared" si="13"/>
        <v>0</v>
      </c>
      <c r="S26" s="798"/>
      <c r="T26" s="826"/>
      <c r="U26" s="797">
        <f t="shared" si="3"/>
        <v>0</v>
      </c>
      <c r="V26" s="798">
        <f t="shared" si="4"/>
        <v>0</v>
      </c>
      <c r="W26" s="798">
        <f t="shared" si="5"/>
        <v>0</v>
      </c>
      <c r="X26" s="799">
        <f t="shared" si="6"/>
        <v>0</v>
      </c>
      <c r="Y26" s="796">
        <f t="shared" si="7"/>
        <v>0</v>
      </c>
      <c r="Z26" s="800" t="s">
        <v>47</v>
      </c>
      <c r="AA26" s="801" t="s">
        <v>47</v>
      </c>
      <c r="AB26" s="801" t="s">
        <v>47</v>
      </c>
      <c r="AC26" s="801" t="s">
        <v>47</v>
      </c>
      <c r="AD26" s="802" t="s">
        <v>47</v>
      </c>
      <c r="AE26" s="803">
        <f t="shared" si="8"/>
        <v>0</v>
      </c>
      <c r="AF26" s="804">
        <f t="shared" si="8"/>
        <v>0</v>
      </c>
      <c r="AG26" s="804">
        <f t="shared" si="8"/>
        <v>0</v>
      </c>
      <c r="AH26" s="805">
        <f t="shared" si="8"/>
        <v>0</v>
      </c>
      <c r="AI26" s="803">
        <f t="shared" si="9"/>
        <v>0</v>
      </c>
      <c r="AJ26" s="804">
        <f t="shared" si="9"/>
        <v>0</v>
      </c>
      <c r="AK26" s="804">
        <f t="shared" si="9"/>
        <v>0</v>
      </c>
      <c r="AL26" s="805">
        <f t="shared" si="9"/>
        <v>0</v>
      </c>
    </row>
    <row r="27" spans="1:38" ht="11.25" customHeight="1">
      <c r="A27" s="841" t="s">
        <v>60</v>
      </c>
      <c r="B27" s="842">
        <f>SUM(D27:D29)</f>
        <v>0</v>
      </c>
      <c r="C27" s="790" t="s">
        <v>49</v>
      </c>
      <c r="D27" s="824">
        <f t="shared" si="0"/>
        <v>0</v>
      </c>
      <c r="E27" s="797">
        <f>SUM('広島市東区・安芸区・安芸郡'!D8:D15)</f>
        <v>0</v>
      </c>
      <c r="F27" s="825">
        <f>SUM('広島市東区・安芸区・安芸郡'!G8:G15)</f>
        <v>0</v>
      </c>
      <c r="G27" s="798">
        <f>SUM('広島市東区・安芸区・安芸郡'!J8:J15)</f>
        <v>0</v>
      </c>
      <c r="H27" s="798">
        <f>SUM('広島市東区・安芸区・安芸郡'!M8:M15)</f>
        <v>0</v>
      </c>
      <c r="I27" s="798">
        <f>SUM('広島市東区・安芸区・安芸郡'!P8:P15)</f>
        <v>0</v>
      </c>
      <c r="J27" s="798"/>
      <c r="K27" s="798">
        <f>SUM('広島市東区・安芸区・安芸郡'!S8:S15)</f>
        <v>0</v>
      </c>
      <c r="L27" s="798"/>
      <c r="M27" s="798"/>
      <c r="N27" s="797">
        <f t="shared" si="12"/>
        <v>0</v>
      </c>
      <c r="O27" s="799"/>
      <c r="P27" s="826"/>
      <c r="Q27" s="797"/>
      <c r="R27" s="798">
        <f t="shared" si="13"/>
        <v>0</v>
      </c>
      <c r="S27" s="798"/>
      <c r="T27" s="826"/>
      <c r="U27" s="797">
        <f t="shared" si="3"/>
        <v>0</v>
      </c>
      <c r="V27" s="798">
        <f t="shared" si="4"/>
        <v>0</v>
      </c>
      <c r="W27" s="798">
        <f t="shared" si="5"/>
        <v>0</v>
      </c>
      <c r="X27" s="799">
        <f t="shared" si="6"/>
        <v>0</v>
      </c>
      <c r="Y27" s="796">
        <f t="shared" si="7"/>
        <v>0</v>
      </c>
      <c r="Z27" s="800" t="s">
        <v>47</v>
      </c>
      <c r="AA27" s="801" t="s">
        <v>47</v>
      </c>
      <c r="AB27" s="801" t="s">
        <v>47</v>
      </c>
      <c r="AC27" s="801" t="s">
        <v>47</v>
      </c>
      <c r="AD27" s="802" t="s">
        <v>47</v>
      </c>
      <c r="AE27" s="803">
        <f t="shared" si="8"/>
        <v>0</v>
      </c>
      <c r="AF27" s="804">
        <f t="shared" si="8"/>
        <v>0</v>
      </c>
      <c r="AG27" s="804">
        <f t="shared" si="8"/>
        <v>0</v>
      </c>
      <c r="AH27" s="805">
        <f t="shared" si="8"/>
        <v>0</v>
      </c>
      <c r="AI27" s="803">
        <f t="shared" si="9"/>
        <v>0</v>
      </c>
      <c r="AJ27" s="804">
        <f t="shared" si="9"/>
        <v>0</v>
      </c>
      <c r="AK27" s="804">
        <f t="shared" si="9"/>
        <v>0</v>
      </c>
      <c r="AL27" s="805">
        <f t="shared" si="9"/>
        <v>0</v>
      </c>
    </row>
    <row r="28" spans="1:38" ht="11.25">
      <c r="A28" s="839"/>
      <c r="B28" s="831"/>
      <c r="C28" s="790" t="s">
        <v>50</v>
      </c>
      <c r="D28" s="824">
        <f t="shared" si="0"/>
        <v>0</v>
      </c>
      <c r="E28" s="797">
        <f>SUM('広島市東区・安芸区・安芸郡'!D26:D30)</f>
        <v>0</v>
      </c>
      <c r="F28" s="825">
        <f>SUM('広島市東区・安芸区・安芸郡'!G26:G30)</f>
        <v>0</v>
      </c>
      <c r="G28" s="798">
        <f>SUM('広島市東区・安芸区・安芸郡'!J26:J30)</f>
        <v>0</v>
      </c>
      <c r="H28" s="798">
        <f>SUM('広島市東区・安芸区・安芸郡'!M26:M30)</f>
        <v>0</v>
      </c>
      <c r="I28" s="798">
        <f>SUM('広島市東区・安芸区・安芸郡'!P26:P30)</f>
        <v>0</v>
      </c>
      <c r="J28" s="798"/>
      <c r="K28" s="798">
        <f>SUM('広島市東区・安芸区・安芸郡'!S26:S30)</f>
        <v>0</v>
      </c>
      <c r="L28" s="798"/>
      <c r="M28" s="798"/>
      <c r="N28" s="797">
        <f t="shared" si="12"/>
        <v>0</v>
      </c>
      <c r="O28" s="799"/>
      <c r="P28" s="826"/>
      <c r="Q28" s="797"/>
      <c r="R28" s="798">
        <f t="shared" si="13"/>
        <v>0</v>
      </c>
      <c r="S28" s="798"/>
      <c r="T28" s="826"/>
      <c r="U28" s="797">
        <f t="shared" si="3"/>
        <v>0</v>
      </c>
      <c r="V28" s="798">
        <f t="shared" si="4"/>
        <v>0</v>
      </c>
      <c r="W28" s="798">
        <f t="shared" si="5"/>
        <v>0</v>
      </c>
      <c r="X28" s="799">
        <f t="shared" si="6"/>
        <v>0</v>
      </c>
      <c r="Y28" s="796">
        <f t="shared" si="7"/>
        <v>0</v>
      </c>
      <c r="Z28" s="800" t="s">
        <v>47</v>
      </c>
      <c r="AA28" s="801" t="s">
        <v>47</v>
      </c>
      <c r="AB28" s="801" t="s">
        <v>47</v>
      </c>
      <c r="AC28" s="801" t="s">
        <v>47</v>
      </c>
      <c r="AD28" s="802" t="s">
        <v>47</v>
      </c>
      <c r="AE28" s="803">
        <f t="shared" si="8"/>
        <v>0</v>
      </c>
      <c r="AF28" s="804">
        <f t="shared" si="8"/>
        <v>0</v>
      </c>
      <c r="AG28" s="804">
        <f t="shared" si="8"/>
        <v>0</v>
      </c>
      <c r="AH28" s="805">
        <f t="shared" si="8"/>
        <v>0</v>
      </c>
      <c r="AI28" s="803">
        <f t="shared" si="9"/>
        <v>0</v>
      </c>
      <c r="AJ28" s="804">
        <f t="shared" si="9"/>
        <v>0</v>
      </c>
      <c r="AK28" s="804">
        <f t="shared" si="9"/>
        <v>0</v>
      </c>
      <c r="AL28" s="805">
        <f t="shared" si="9"/>
        <v>0</v>
      </c>
    </row>
    <row r="29" spans="1:38" ht="11.25">
      <c r="A29" s="839"/>
      <c r="B29" s="840"/>
      <c r="C29" s="790" t="s">
        <v>51</v>
      </c>
      <c r="D29" s="824">
        <f t="shared" si="0"/>
        <v>0</v>
      </c>
      <c r="E29" s="797">
        <f>SUM('広島市東区・安芸区・安芸郡'!D17:D19,'広島市東区・安芸区・安芸郡'!D31:D35)</f>
        <v>0</v>
      </c>
      <c r="F29" s="825">
        <f>SUM('広島市東区・安芸区・安芸郡'!G17:G19,'広島市東区・安芸区・安芸郡'!G31:G35)</f>
        <v>0</v>
      </c>
      <c r="G29" s="798">
        <f>SUM('広島市東区・安芸区・安芸郡'!J17:J19,'広島市東区・安芸区・安芸郡'!J31:J35)</f>
        <v>0</v>
      </c>
      <c r="H29" s="798">
        <f>SUM('広島市東区・安芸区・安芸郡'!M17:M19,'広島市東区・安芸区・安芸郡'!M31:M35)</f>
        <v>0</v>
      </c>
      <c r="I29" s="798">
        <f>SUM('広島市東区・安芸区・安芸郡'!P17:P19,'広島市東区・安芸区・安芸郡'!P31:P35)</f>
        <v>0</v>
      </c>
      <c r="J29" s="798"/>
      <c r="K29" s="798">
        <f>SUM('広島市東区・安芸区・安芸郡'!S17:S19,'広島市東区・安芸区・安芸郡'!S31:S35)</f>
        <v>0</v>
      </c>
      <c r="L29" s="798"/>
      <c r="M29" s="798"/>
      <c r="N29" s="797">
        <f t="shared" si="12"/>
        <v>0</v>
      </c>
      <c r="O29" s="799"/>
      <c r="P29" s="826"/>
      <c r="Q29" s="797"/>
      <c r="R29" s="798">
        <f t="shared" si="13"/>
        <v>0</v>
      </c>
      <c r="S29" s="798"/>
      <c r="T29" s="826"/>
      <c r="U29" s="797">
        <f t="shared" si="3"/>
        <v>0</v>
      </c>
      <c r="V29" s="798">
        <f t="shared" si="4"/>
        <v>0</v>
      </c>
      <c r="W29" s="798">
        <f t="shared" si="5"/>
        <v>0</v>
      </c>
      <c r="X29" s="799">
        <f t="shared" si="6"/>
        <v>0</v>
      </c>
      <c r="Y29" s="796">
        <f t="shared" si="7"/>
        <v>0</v>
      </c>
      <c r="Z29" s="800" t="s">
        <v>47</v>
      </c>
      <c r="AA29" s="801" t="s">
        <v>47</v>
      </c>
      <c r="AB29" s="801" t="s">
        <v>47</v>
      </c>
      <c r="AC29" s="801" t="s">
        <v>47</v>
      </c>
      <c r="AD29" s="802" t="s">
        <v>47</v>
      </c>
      <c r="AE29" s="803">
        <f t="shared" si="8"/>
        <v>0</v>
      </c>
      <c r="AF29" s="804">
        <f t="shared" si="8"/>
        <v>0</v>
      </c>
      <c r="AG29" s="804">
        <f t="shared" si="8"/>
        <v>0</v>
      </c>
      <c r="AH29" s="805">
        <f t="shared" si="8"/>
        <v>0</v>
      </c>
      <c r="AI29" s="803">
        <f t="shared" si="9"/>
        <v>0</v>
      </c>
      <c r="AJ29" s="804">
        <f t="shared" si="9"/>
        <v>0</v>
      </c>
      <c r="AK29" s="804">
        <f t="shared" si="9"/>
        <v>0</v>
      </c>
      <c r="AL29" s="805">
        <f t="shared" si="9"/>
        <v>0</v>
      </c>
    </row>
    <row r="30" spans="1:38" ht="11.25">
      <c r="A30" s="839" t="s">
        <v>52</v>
      </c>
      <c r="B30" s="843">
        <f>SUM(D30)</f>
        <v>0</v>
      </c>
      <c r="C30" s="790" t="s">
        <v>52</v>
      </c>
      <c r="D30" s="824">
        <f t="shared" si="0"/>
        <v>0</v>
      </c>
      <c r="E30" s="797">
        <f>'広島市安佐南区'!D24</f>
        <v>0</v>
      </c>
      <c r="F30" s="825">
        <f>'広島市安佐南区'!G24</f>
        <v>0</v>
      </c>
      <c r="G30" s="798">
        <f>'広島市安佐南区'!J24</f>
        <v>0</v>
      </c>
      <c r="H30" s="798">
        <f>'広島市安佐南区'!M24</f>
        <v>0</v>
      </c>
      <c r="I30" s="798">
        <f>'広島市安佐南区'!P24</f>
        <v>0</v>
      </c>
      <c r="J30" s="798"/>
      <c r="K30" s="798">
        <f>'広島市安佐南区'!S24</f>
        <v>0</v>
      </c>
      <c r="L30" s="798"/>
      <c r="M30" s="798"/>
      <c r="N30" s="797">
        <f t="shared" si="12"/>
        <v>0</v>
      </c>
      <c r="O30" s="799"/>
      <c r="P30" s="826"/>
      <c r="Q30" s="797"/>
      <c r="R30" s="798">
        <f t="shared" si="13"/>
        <v>0</v>
      </c>
      <c r="S30" s="798"/>
      <c r="T30" s="826"/>
      <c r="U30" s="797">
        <f t="shared" si="3"/>
        <v>0</v>
      </c>
      <c r="V30" s="798">
        <f t="shared" si="4"/>
        <v>0</v>
      </c>
      <c r="W30" s="798">
        <f t="shared" si="5"/>
        <v>0</v>
      </c>
      <c r="X30" s="799">
        <f t="shared" si="6"/>
        <v>0</v>
      </c>
      <c r="Y30" s="796">
        <f t="shared" si="7"/>
        <v>0</v>
      </c>
      <c r="Z30" s="800" t="s">
        <v>47</v>
      </c>
      <c r="AA30" s="801" t="s">
        <v>47</v>
      </c>
      <c r="AB30" s="801" t="s">
        <v>47</v>
      </c>
      <c r="AC30" s="801" t="s">
        <v>47</v>
      </c>
      <c r="AD30" s="802" t="s">
        <v>47</v>
      </c>
      <c r="AE30" s="803">
        <f t="shared" si="8"/>
        <v>0</v>
      </c>
      <c r="AF30" s="804">
        <f t="shared" si="8"/>
        <v>0</v>
      </c>
      <c r="AG30" s="804">
        <f t="shared" si="8"/>
        <v>0</v>
      </c>
      <c r="AH30" s="805">
        <f t="shared" si="8"/>
        <v>0</v>
      </c>
      <c r="AI30" s="803">
        <f t="shared" si="9"/>
        <v>0</v>
      </c>
      <c r="AJ30" s="804">
        <f t="shared" si="9"/>
        <v>0</v>
      </c>
      <c r="AK30" s="804">
        <f t="shared" si="9"/>
        <v>0</v>
      </c>
      <c r="AL30" s="805">
        <f t="shared" si="9"/>
        <v>0</v>
      </c>
    </row>
    <row r="31" spans="1:38" ht="11.25">
      <c r="A31" s="839" t="s">
        <v>53</v>
      </c>
      <c r="B31" s="843">
        <f>SUM(D31)</f>
        <v>0</v>
      </c>
      <c r="C31" s="790" t="s">
        <v>53</v>
      </c>
      <c r="D31" s="824">
        <f t="shared" si="0"/>
        <v>0</v>
      </c>
      <c r="E31" s="797">
        <f>'広島市安佐北区'!D25</f>
        <v>0</v>
      </c>
      <c r="F31" s="825">
        <f>'広島市安佐北区'!G25</f>
        <v>0</v>
      </c>
      <c r="G31" s="798">
        <f>'広島市安佐北区'!J25</f>
        <v>0</v>
      </c>
      <c r="H31" s="798">
        <f>'広島市安佐北区'!M25</f>
        <v>0</v>
      </c>
      <c r="I31" s="798">
        <f>'広島市安佐北区'!P25</f>
        <v>0</v>
      </c>
      <c r="J31" s="798"/>
      <c r="K31" s="798">
        <f>'広島市安佐北区'!S25</f>
        <v>0</v>
      </c>
      <c r="L31" s="798"/>
      <c r="M31" s="798"/>
      <c r="N31" s="797">
        <f>D31-O31</f>
        <v>0</v>
      </c>
      <c r="O31" s="799">
        <f>SUM('広島市安佐北区'!D22:D23)</f>
        <v>0</v>
      </c>
      <c r="P31" s="826"/>
      <c r="Q31" s="797"/>
      <c r="R31" s="798">
        <f>D31-O31</f>
        <v>0</v>
      </c>
      <c r="S31" s="798">
        <f>O31</f>
        <v>0</v>
      </c>
      <c r="T31" s="826"/>
      <c r="U31" s="797">
        <f t="shared" si="3"/>
        <v>0</v>
      </c>
      <c r="V31" s="798">
        <f t="shared" si="4"/>
        <v>0</v>
      </c>
      <c r="W31" s="798">
        <f t="shared" si="5"/>
        <v>0</v>
      </c>
      <c r="X31" s="799">
        <f t="shared" si="6"/>
        <v>0</v>
      </c>
      <c r="Y31" s="796">
        <f t="shared" si="7"/>
        <v>0</v>
      </c>
      <c r="Z31" s="800" t="s">
        <v>47</v>
      </c>
      <c r="AA31" s="801" t="s">
        <v>47</v>
      </c>
      <c r="AB31" s="801" t="s">
        <v>47</v>
      </c>
      <c r="AC31" s="801" t="s">
        <v>47</v>
      </c>
      <c r="AD31" s="802" t="s">
        <v>47</v>
      </c>
      <c r="AE31" s="803">
        <f t="shared" si="8"/>
        <v>0</v>
      </c>
      <c r="AF31" s="804">
        <f t="shared" si="8"/>
        <v>0</v>
      </c>
      <c r="AG31" s="804">
        <f t="shared" si="8"/>
        <v>0</v>
      </c>
      <c r="AH31" s="805">
        <f t="shared" si="8"/>
        <v>0</v>
      </c>
      <c r="AI31" s="803">
        <f t="shared" si="9"/>
        <v>0</v>
      </c>
      <c r="AJ31" s="804">
        <f t="shared" si="9"/>
        <v>0</v>
      </c>
      <c r="AK31" s="804">
        <f t="shared" si="9"/>
        <v>0</v>
      </c>
      <c r="AL31" s="805">
        <f t="shared" si="9"/>
        <v>0</v>
      </c>
    </row>
    <row r="32" spans="1:38" ht="11.25" customHeight="1">
      <c r="A32" s="841" t="s">
        <v>61</v>
      </c>
      <c r="B32" s="842">
        <f>SUM(D32:D33)</f>
        <v>0</v>
      </c>
      <c r="C32" s="790" t="s">
        <v>54</v>
      </c>
      <c r="D32" s="824">
        <f t="shared" si="0"/>
        <v>0</v>
      </c>
      <c r="E32" s="797">
        <f>'広島市西区・佐伯区'!D22</f>
        <v>0</v>
      </c>
      <c r="F32" s="825">
        <f>'広島市西区・佐伯区'!G22</f>
        <v>0</v>
      </c>
      <c r="G32" s="798">
        <f>'広島市西区・佐伯区'!J22</f>
        <v>0</v>
      </c>
      <c r="H32" s="798">
        <f>'広島市西区・佐伯区'!M22</f>
        <v>0</v>
      </c>
      <c r="I32" s="798">
        <f>'広島市西区・佐伯区'!P22</f>
        <v>0</v>
      </c>
      <c r="J32" s="798"/>
      <c r="K32" s="798">
        <f>'広島市西区・佐伯区'!S22</f>
        <v>0</v>
      </c>
      <c r="L32" s="798"/>
      <c r="M32" s="798"/>
      <c r="N32" s="797">
        <f>D32</f>
        <v>0</v>
      </c>
      <c r="O32" s="799"/>
      <c r="P32" s="826"/>
      <c r="Q32" s="797"/>
      <c r="R32" s="798">
        <f>D32</f>
        <v>0</v>
      </c>
      <c r="S32" s="798"/>
      <c r="T32" s="826"/>
      <c r="U32" s="797">
        <f t="shared" si="3"/>
        <v>0</v>
      </c>
      <c r="V32" s="798">
        <f t="shared" si="4"/>
        <v>0</v>
      </c>
      <c r="W32" s="798">
        <f t="shared" si="5"/>
        <v>0</v>
      </c>
      <c r="X32" s="799">
        <f t="shared" si="6"/>
        <v>0</v>
      </c>
      <c r="Y32" s="796">
        <f t="shared" si="7"/>
        <v>0</v>
      </c>
      <c r="Z32" s="800" t="s">
        <v>47</v>
      </c>
      <c r="AA32" s="801" t="s">
        <v>47</v>
      </c>
      <c r="AB32" s="801" t="s">
        <v>47</v>
      </c>
      <c r="AC32" s="801" t="s">
        <v>47</v>
      </c>
      <c r="AD32" s="802" t="s">
        <v>47</v>
      </c>
      <c r="AE32" s="803">
        <f t="shared" si="8"/>
        <v>0</v>
      </c>
      <c r="AF32" s="804">
        <f t="shared" si="8"/>
        <v>0</v>
      </c>
      <c r="AG32" s="804">
        <f t="shared" si="8"/>
        <v>0</v>
      </c>
      <c r="AH32" s="805">
        <f t="shared" si="8"/>
        <v>0</v>
      </c>
      <c r="AI32" s="803">
        <f aca="true" t="shared" si="14" ref="AI32:AL54">IF(AA32&lt;&gt;$Z32,SUM($U32,$W32)+$Y32,SUM($U32,$W32))</f>
        <v>0</v>
      </c>
      <c r="AJ32" s="804">
        <f t="shared" si="14"/>
        <v>0</v>
      </c>
      <c r="AK32" s="804">
        <f t="shared" si="14"/>
        <v>0</v>
      </c>
      <c r="AL32" s="805">
        <f t="shared" si="14"/>
        <v>0</v>
      </c>
    </row>
    <row r="33" spans="1:38" ht="11.25">
      <c r="A33" s="839"/>
      <c r="B33" s="840"/>
      <c r="C33" s="790" t="s">
        <v>55</v>
      </c>
      <c r="D33" s="824">
        <f t="shared" si="0"/>
        <v>0</v>
      </c>
      <c r="E33" s="797">
        <f>'広島市西区・佐伯区'!D41</f>
        <v>0</v>
      </c>
      <c r="F33" s="825">
        <f>'広島市西区・佐伯区'!G41</f>
        <v>0</v>
      </c>
      <c r="G33" s="798">
        <f>'広島市西区・佐伯区'!J41</f>
        <v>0</v>
      </c>
      <c r="H33" s="798">
        <f>'広島市西区・佐伯区'!M41</f>
        <v>0</v>
      </c>
      <c r="I33" s="798">
        <f>'広島市西区・佐伯区'!P41</f>
        <v>0</v>
      </c>
      <c r="J33" s="798"/>
      <c r="K33" s="798">
        <f>'広島市西区・佐伯区'!S41</f>
        <v>0</v>
      </c>
      <c r="L33" s="798"/>
      <c r="M33" s="798"/>
      <c r="N33" s="797">
        <f>D33</f>
        <v>0</v>
      </c>
      <c r="O33" s="799"/>
      <c r="P33" s="826"/>
      <c r="Q33" s="797"/>
      <c r="R33" s="798">
        <f>D33</f>
        <v>0</v>
      </c>
      <c r="S33" s="798"/>
      <c r="T33" s="826"/>
      <c r="U33" s="797">
        <f t="shared" si="3"/>
        <v>0</v>
      </c>
      <c r="V33" s="798">
        <f t="shared" si="4"/>
        <v>0</v>
      </c>
      <c r="W33" s="798">
        <f t="shared" si="5"/>
        <v>0</v>
      </c>
      <c r="X33" s="799">
        <f t="shared" si="6"/>
        <v>0</v>
      </c>
      <c r="Y33" s="796">
        <f t="shared" si="7"/>
        <v>0</v>
      </c>
      <c r="Z33" s="800" t="s">
        <v>47</v>
      </c>
      <c r="AA33" s="801" t="s">
        <v>47</v>
      </c>
      <c r="AB33" s="801" t="s">
        <v>47</v>
      </c>
      <c r="AC33" s="801" t="s">
        <v>47</v>
      </c>
      <c r="AD33" s="802" t="s">
        <v>47</v>
      </c>
      <c r="AE33" s="803">
        <f t="shared" si="8"/>
        <v>0</v>
      </c>
      <c r="AF33" s="804">
        <f t="shared" si="8"/>
        <v>0</v>
      </c>
      <c r="AG33" s="804">
        <f t="shared" si="8"/>
        <v>0</v>
      </c>
      <c r="AH33" s="805">
        <f t="shared" si="8"/>
        <v>0</v>
      </c>
      <c r="AI33" s="803">
        <f t="shared" si="14"/>
        <v>0</v>
      </c>
      <c r="AJ33" s="804">
        <f t="shared" si="14"/>
        <v>0</v>
      </c>
      <c r="AK33" s="804">
        <f t="shared" si="14"/>
        <v>0</v>
      </c>
      <c r="AL33" s="805">
        <f t="shared" si="14"/>
        <v>0</v>
      </c>
    </row>
    <row r="34" spans="1:38" ht="11.25" customHeight="1">
      <c r="A34" s="841" t="s">
        <v>62</v>
      </c>
      <c r="B34" s="842">
        <f>SUM(D34:D35)</f>
        <v>0</v>
      </c>
      <c r="C34" s="790" t="s">
        <v>56</v>
      </c>
      <c r="D34" s="824">
        <f t="shared" si="0"/>
        <v>0</v>
      </c>
      <c r="E34" s="797">
        <f>'廿日市市・大竹市'!D21</f>
        <v>0</v>
      </c>
      <c r="F34" s="825">
        <f>'廿日市市・大竹市'!G21</f>
        <v>0</v>
      </c>
      <c r="G34" s="798">
        <f>'廿日市市・大竹市'!J21</f>
        <v>0</v>
      </c>
      <c r="H34" s="798">
        <f>'廿日市市・大竹市'!M21</f>
        <v>0</v>
      </c>
      <c r="I34" s="798">
        <f>'廿日市市・大竹市'!P21</f>
        <v>0</v>
      </c>
      <c r="J34" s="798"/>
      <c r="K34" s="798">
        <f>'廿日市市・大竹市'!S21</f>
        <v>0</v>
      </c>
      <c r="L34" s="798"/>
      <c r="M34" s="798"/>
      <c r="N34" s="797">
        <f>D34-O34</f>
        <v>0</v>
      </c>
      <c r="O34" s="799">
        <f>'廿日市市・大竹市'!D19</f>
        <v>0</v>
      </c>
      <c r="P34" s="826"/>
      <c r="Q34" s="797"/>
      <c r="R34" s="798">
        <f>D34-S34</f>
        <v>0</v>
      </c>
      <c r="S34" s="798">
        <f>SUM('廿日市市・大竹市'!D16:D19)</f>
        <v>0</v>
      </c>
      <c r="T34" s="826"/>
      <c r="U34" s="797">
        <f t="shared" si="3"/>
        <v>0</v>
      </c>
      <c r="V34" s="798">
        <f t="shared" si="4"/>
        <v>0</v>
      </c>
      <c r="W34" s="798">
        <f t="shared" si="5"/>
        <v>0</v>
      </c>
      <c r="X34" s="799">
        <f t="shared" si="6"/>
        <v>0</v>
      </c>
      <c r="Y34" s="796">
        <f t="shared" si="7"/>
        <v>0</v>
      </c>
      <c r="Z34" s="800" t="s">
        <v>47</v>
      </c>
      <c r="AA34" s="801" t="s">
        <v>47</v>
      </c>
      <c r="AB34" s="801" t="s">
        <v>47</v>
      </c>
      <c r="AC34" s="801" t="s">
        <v>47</v>
      </c>
      <c r="AD34" s="802" t="s">
        <v>47</v>
      </c>
      <c r="AE34" s="803">
        <f t="shared" si="8"/>
        <v>0</v>
      </c>
      <c r="AF34" s="804">
        <f t="shared" si="8"/>
        <v>0</v>
      </c>
      <c r="AG34" s="804">
        <f t="shared" si="8"/>
        <v>0</v>
      </c>
      <c r="AH34" s="805">
        <f t="shared" si="8"/>
        <v>0</v>
      </c>
      <c r="AI34" s="803">
        <f t="shared" si="14"/>
        <v>0</v>
      </c>
      <c r="AJ34" s="804">
        <f t="shared" si="14"/>
        <v>0</v>
      </c>
      <c r="AK34" s="804">
        <f t="shared" si="14"/>
        <v>0</v>
      </c>
      <c r="AL34" s="805">
        <f t="shared" si="14"/>
        <v>0</v>
      </c>
    </row>
    <row r="35" spans="1:38" ht="11.25">
      <c r="A35" s="839"/>
      <c r="B35" s="840"/>
      <c r="C35" s="790" t="s">
        <v>57</v>
      </c>
      <c r="D35" s="824">
        <f t="shared" si="0"/>
        <v>0</v>
      </c>
      <c r="E35" s="797">
        <f>'廿日市市・大竹市'!D29</f>
        <v>0</v>
      </c>
      <c r="F35" s="825">
        <f>'廿日市市・大竹市'!F29</f>
        <v>0</v>
      </c>
      <c r="G35" s="798">
        <f>'廿日市市・大竹市'!J29</f>
        <v>0</v>
      </c>
      <c r="H35" s="798">
        <f>'廿日市市・大竹市'!M29</f>
        <v>0</v>
      </c>
      <c r="I35" s="798">
        <f>'廿日市市・大竹市'!P29</f>
        <v>0</v>
      </c>
      <c r="J35" s="798"/>
      <c r="K35" s="798">
        <f>'廿日市市・大竹市'!S29</f>
        <v>0</v>
      </c>
      <c r="L35" s="798"/>
      <c r="M35" s="798"/>
      <c r="N35" s="797">
        <f>D35</f>
        <v>0</v>
      </c>
      <c r="O35" s="799"/>
      <c r="P35" s="826"/>
      <c r="Q35" s="797"/>
      <c r="R35" s="798">
        <f>N35</f>
        <v>0</v>
      </c>
      <c r="S35" s="798"/>
      <c r="T35" s="826"/>
      <c r="U35" s="797">
        <f t="shared" si="3"/>
        <v>0</v>
      </c>
      <c r="V35" s="798">
        <f t="shared" si="4"/>
        <v>0</v>
      </c>
      <c r="W35" s="798">
        <f t="shared" si="5"/>
        <v>0</v>
      </c>
      <c r="X35" s="799">
        <f t="shared" si="6"/>
        <v>0</v>
      </c>
      <c r="Y35" s="796">
        <f t="shared" si="7"/>
        <v>0</v>
      </c>
      <c r="Z35" s="800" t="s">
        <v>47</v>
      </c>
      <c r="AA35" s="801" t="s">
        <v>47</v>
      </c>
      <c r="AB35" s="801" t="s">
        <v>47</v>
      </c>
      <c r="AC35" s="801" t="s">
        <v>47</v>
      </c>
      <c r="AD35" s="802" t="s">
        <v>47</v>
      </c>
      <c r="AE35" s="803">
        <f t="shared" si="8"/>
        <v>0</v>
      </c>
      <c r="AF35" s="804">
        <f t="shared" si="8"/>
        <v>0</v>
      </c>
      <c r="AG35" s="804">
        <f t="shared" si="8"/>
        <v>0</v>
      </c>
      <c r="AH35" s="805">
        <f t="shared" si="8"/>
        <v>0</v>
      </c>
      <c r="AI35" s="803">
        <f t="shared" si="14"/>
        <v>0</v>
      </c>
      <c r="AJ35" s="804">
        <f t="shared" si="14"/>
        <v>0</v>
      </c>
      <c r="AK35" s="804">
        <f t="shared" si="14"/>
        <v>0</v>
      </c>
      <c r="AL35" s="805">
        <f t="shared" si="14"/>
        <v>0</v>
      </c>
    </row>
    <row r="36" spans="1:38" ht="11.25">
      <c r="A36" s="839" t="s">
        <v>63</v>
      </c>
      <c r="B36" s="842">
        <f>SUM(D36:D37)</f>
        <v>0</v>
      </c>
      <c r="C36" s="790" t="s">
        <v>64</v>
      </c>
      <c r="D36" s="824">
        <f t="shared" si="0"/>
        <v>0</v>
      </c>
      <c r="E36" s="797">
        <f>'岩国市'!D31</f>
        <v>0</v>
      </c>
      <c r="F36" s="825"/>
      <c r="G36" s="798">
        <f>'岩国市'!G31</f>
        <v>0</v>
      </c>
      <c r="H36" s="798">
        <f>'岩国市'!J31</f>
        <v>0</v>
      </c>
      <c r="I36" s="798">
        <f>'岩国市'!M31</f>
        <v>0</v>
      </c>
      <c r="J36" s="798">
        <f>'岩国市'!P31</f>
        <v>0</v>
      </c>
      <c r="K36" s="798">
        <f>'岩国市'!S31</f>
        <v>0</v>
      </c>
      <c r="L36" s="798"/>
      <c r="M36" s="798"/>
      <c r="N36" s="797"/>
      <c r="O36" s="799">
        <f>SUM('岩国市'!D8:D22,'岩国市'!G31,'岩国市'!J31,'岩国市'!M31,'岩国市'!S31)</f>
        <v>0</v>
      </c>
      <c r="P36" s="826">
        <f>SUM('岩国市'!S41,'岩国市'!D24:D29)</f>
        <v>0</v>
      </c>
      <c r="Q36" s="797">
        <f>D36</f>
        <v>0</v>
      </c>
      <c r="R36" s="798"/>
      <c r="S36" s="798"/>
      <c r="T36" s="826"/>
      <c r="U36" s="797">
        <f t="shared" si="3"/>
        <v>0</v>
      </c>
      <c r="V36" s="798">
        <f>(COUNT('岩国市'!D24:D29)-COUNTIF(('岩国市'!D24:D29),0))*200</f>
        <v>0</v>
      </c>
      <c r="W36" s="798">
        <f>(COUNT('岩国市'!D22,'岩国市'!D24:D29)-COUNTIF(('岩国市'!D22:'岩国市'!D24:D29),0))*200</f>
        <v>0</v>
      </c>
      <c r="X36" s="844">
        <f>ROUNDUP((Q36+Q37)/W69,0)*230</f>
        <v>0</v>
      </c>
      <c r="Y36" s="845">
        <f>ROUNDUP((Q36+Q37)/X69,0)*230</f>
        <v>0</v>
      </c>
      <c r="Z36" s="800" t="s">
        <v>65</v>
      </c>
      <c r="AA36" s="801" t="s">
        <v>47</v>
      </c>
      <c r="AB36" s="801" t="s">
        <v>47</v>
      </c>
      <c r="AC36" s="801" t="s">
        <v>65</v>
      </c>
      <c r="AD36" s="802" t="s">
        <v>65</v>
      </c>
      <c r="AE36" s="803">
        <f aca="true" t="shared" si="15" ref="AE36:AH54">IF(AA36&lt;&gt;$Z36,SUM($U36,$V36,$X36),SUM($U36:$V36))</f>
        <v>0</v>
      </c>
      <c r="AF36" s="804">
        <f t="shared" si="15"/>
        <v>0</v>
      </c>
      <c r="AG36" s="804">
        <f t="shared" si="15"/>
        <v>0</v>
      </c>
      <c r="AH36" s="805">
        <f t="shared" si="15"/>
        <v>0</v>
      </c>
      <c r="AI36" s="803">
        <f t="shared" si="14"/>
        <v>0</v>
      </c>
      <c r="AJ36" s="804">
        <f t="shared" si="14"/>
        <v>0</v>
      </c>
      <c r="AK36" s="804">
        <f t="shared" si="14"/>
        <v>0</v>
      </c>
      <c r="AL36" s="805">
        <f t="shared" si="14"/>
        <v>0</v>
      </c>
    </row>
    <row r="37" spans="1:38" ht="11.25">
      <c r="A37" s="839"/>
      <c r="B37" s="840"/>
      <c r="C37" s="790" t="s">
        <v>66</v>
      </c>
      <c r="D37" s="824">
        <f t="shared" si="0"/>
        <v>0</v>
      </c>
      <c r="E37" s="797">
        <f>'岩国市'!D40</f>
        <v>0</v>
      </c>
      <c r="F37" s="825"/>
      <c r="G37" s="798">
        <f>'岩国市'!G40</f>
        <v>0</v>
      </c>
      <c r="H37" s="798">
        <f>'岩国市'!J40</f>
        <v>0</v>
      </c>
      <c r="I37" s="798">
        <f>'岩国市'!M40</f>
        <v>0</v>
      </c>
      <c r="J37" s="798"/>
      <c r="K37" s="798">
        <f>'岩国市'!S40</f>
        <v>0</v>
      </c>
      <c r="L37" s="798"/>
      <c r="M37" s="798">
        <f>'岩国市'!P40</f>
        <v>0</v>
      </c>
      <c r="N37" s="797"/>
      <c r="O37" s="799"/>
      <c r="P37" s="826">
        <f>D37</f>
        <v>0</v>
      </c>
      <c r="Q37" s="797">
        <f>D37</f>
        <v>0</v>
      </c>
      <c r="R37" s="798"/>
      <c r="S37" s="798"/>
      <c r="T37" s="826">
        <f>D37</f>
        <v>0</v>
      </c>
      <c r="U37" s="797">
        <f t="shared" si="3"/>
        <v>0</v>
      </c>
      <c r="V37" s="798">
        <f>(COUNT('岩国市'!D36:D39,'岩国市'!G36:G39,'岩国市'!J36:J39,'岩国市'!M36:M39,'岩国市'!P36:P39)-COUNTIF('岩国市'!D36:D39:'岩国市'!G36:G39:'岩国市'!J36:J39:'岩国市'!M36:M39:'岩国市'!P36:P39:'岩国市'!S36:S39,0))*500</f>
        <v>0</v>
      </c>
      <c r="W37" s="798">
        <f>(COUNT('岩国市'!D36:D39,'岩国市'!G36:G39,'岩国市'!J36:J39,'岩国市'!M36:M39,'岩国市'!P36:P39)-COUNTIF('岩国市'!D36:D39:'岩国市'!G36:G39:'岩国市'!J36:J39:'岩国市'!M36:M39:'岩国市'!P36:P39:'岩国市'!S36:S39,0))*500</f>
        <v>0</v>
      </c>
      <c r="X37" s="795"/>
      <c r="Y37" s="796"/>
      <c r="Z37" s="800" t="s">
        <v>65</v>
      </c>
      <c r="AA37" s="801" t="s">
        <v>47</v>
      </c>
      <c r="AB37" s="801" t="s">
        <v>47</v>
      </c>
      <c r="AC37" s="801" t="s">
        <v>65</v>
      </c>
      <c r="AD37" s="802" t="s">
        <v>65</v>
      </c>
      <c r="AE37" s="803">
        <f t="shared" si="15"/>
        <v>0</v>
      </c>
      <c r="AF37" s="804">
        <f t="shared" si="15"/>
        <v>0</v>
      </c>
      <c r="AG37" s="804">
        <f t="shared" si="15"/>
        <v>0</v>
      </c>
      <c r="AH37" s="805">
        <f t="shared" si="15"/>
        <v>0</v>
      </c>
      <c r="AI37" s="803">
        <f t="shared" si="14"/>
        <v>0</v>
      </c>
      <c r="AJ37" s="804">
        <f t="shared" si="14"/>
        <v>0</v>
      </c>
      <c r="AK37" s="804">
        <f t="shared" si="14"/>
        <v>0</v>
      </c>
      <c r="AL37" s="805">
        <f t="shared" si="14"/>
        <v>0</v>
      </c>
    </row>
    <row r="38" spans="1:38" ht="11.25">
      <c r="A38" s="839" t="s">
        <v>67</v>
      </c>
      <c r="B38" s="843">
        <f>SUM(D38)</f>
        <v>0</v>
      </c>
      <c r="C38" s="790" t="s">
        <v>67</v>
      </c>
      <c r="D38" s="824">
        <f t="shared" si="0"/>
        <v>0</v>
      </c>
      <c r="E38" s="797">
        <f>'呉市'!D35</f>
        <v>0</v>
      </c>
      <c r="F38" s="825"/>
      <c r="G38" s="798">
        <f>'呉市'!G35</f>
        <v>0</v>
      </c>
      <c r="H38" s="798">
        <f>'呉市'!J35</f>
        <v>0</v>
      </c>
      <c r="I38" s="798">
        <f>'呉市'!M35</f>
        <v>0</v>
      </c>
      <c r="J38" s="798"/>
      <c r="K38" s="798">
        <f>'呉市'!P35+'呉市'!S35</f>
        <v>0</v>
      </c>
      <c r="L38" s="798"/>
      <c r="M38" s="798"/>
      <c r="N38" s="797"/>
      <c r="O38" s="799">
        <f>D38</f>
        <v>0</v>
      </c>
      <c r="P38" s="826"/>
      <c r="Q38" s="797"/>
      <c r="R38" s="798">
        <f>O38-S38</f>
        <v>0</v>
      </c>
      <c r="S38" s="798">
        <f>SUM('呉市'!D28:D33,'呉市'!G28:G33,'呉市'!J28:J33)</f>
        <v>0</v>
      </c>
      <c r="T38" s="826"/>
      <c r="U38" s="797">
        <f t="shared" si="3"/>
        <v>0</v>
      </c>
      <c r="V38" s="798">
        <f aca="true" t="shared" si="16" ref="V38:V44">S38*0.3</f>
        <v>0</v>
      </c>
      <c r="W38" s="798">
        <f aca="true" t="shared" si="17" ref="W38:W44">S38*0.3</f>
        <v>0</v>
      </c>
      <c r="X38" s="799">
        <f aca="true" t="shared" si="18" ref="X38:X67">Q38*(0.1*(2000/$W$69))</f>
        <v>0</v>
      </c>
      <c r="Y38" s="796">
        <f aca="true" t="shared" si="19" ref="Y38:Y67">Q38*(0.1*(2000/$X$69))</f>
        <v>0</v>
      </c>
      <c r="Z38" s="800" t="s">
        <v>68</v>
      </c>
      <c r="AA38" s="801" t="s">
        <v>47</v>
      </c>
      <c r="AB38" s="801" t="s">
        <v>47</v>
      </c>
      <c r="AC38" s="801" t="s">
        <v>47</v>
      </c>
      <c r="AD38" s="802" t="s">
        <v>68</v>
      </c>
      <c r="AE38" s="803">
        <f t="shared" si="15"/>
        <v>0</v>
      </c>
      <c r="AF38" s="804">
        <f t="shared" si="15"/>
        <v>0</v>
      </c>
      <c r="AG38" s="804">
        <f t="shared" si="15"/>
        <v>0</v>
      </c>
      <c r="AH38" s="805">
        <f t="shared" si="15"/>
        <v>0</v>
      </c>
      <c r="AI38" s="803">
        <f t="shared" si="14"/>
        <v>0</v>
      </c>
      <c r="AJ38" s="804">
        <f t="shared" si="14"/>
        <v>0</v>
      </c>
      <c r="AK38" s="804">
        <f t="shared" si="14"/>
        <v>0</v>
      </c>
      <c r="AL38" s="805">
        <f t="shared" si="14"/>
        <v>0</v>
      </c>
    </row>
    <row r="39" spans="1:38" ht="11.25">
      <c r="A39" s="846" t="s">
        <v>69</v>
      </c>
      <c r="B39" s="842">
        <f>SUM(D39:D40)</f>
        <v>0</v>
      </c>
      <c r="C39" s="790" t="s">
        <v>69</v>
      </c>
      <c r="D39" s="824">
        <f t="shared" si="0"/>
        <v>0</v>
      </c>
      <c r="E39" s="797">
        <f>SUM('江田島市'!D8:D22)</f>
        <v>0</v>
      </c>
      <c r="F39" s="797"/>
      <c r="G39" s="797">
        <f>SUM('江田島市'!G8:G22)</f>
        <v>0</v>
      </c>
      <c r="H39" s="798">
        <f>SUM('江田島市'!J8:J22)</f>
        <v>0</v>
      </c>
      <c r="I39" s="798">
        <f>SUM('江田島市'!M8:M22)</f>
        <v>0</v>
      </c>
      <c r="J39" s="798">
        <f>SUM('江田島市'!P8:P22)</f>
        <v>0</v>
      </c>
      <c r="K39" s="798">
        <f>SUM('江田島市'!S8:S22)</f>
        <v>0</v>
      </c>
      <c r="L39" s="798"/>
      <c r="M39" s="798"/>
      <c r="N39" s="797"/>
      <c r="O39" s="799">
        <f>D39</f>
        <v>0</v>
      </c>
      <c r="P39" s="826"/>
      <c r="Q39" s="797"/>
      <c r="R39" s="798"/>
      <c r="S39" s="798">
        <f>O39</f>
        <v>0</v>
      </c>
      <c r="T39" s="826"/>
      <c r="U39" s="797">
        <f t="shared" si="3"/>
        <v>0</v>
      </c>
      <c r="V39" s="798">
        <f t="shared" si="16"/>
        <v>0</v>
      </c>
      <c r="W39" s="798">
        <f t="shared" si="17"/>
        <v>0</v>
      </c>
      <c r="X39" s="799">
        <f t="shared" si="18"/>
        <v>0</v>
      </c>
      <c r="Y39" s="796">
        <f t="shared" si="19"/>
        <v>0</v>
      </c>
      <c r="Z39" s="800" t="s">
        <v>68</v>
      </c>
      <c r="AA39" s="801" t="s">
        <v>47</v>
      </c>
      <c r="AB39" s="801" t="s">
        <v>47</v>
      </c>
      <c r="AC39" s="801" t="s">
        <v>47</v>
      </c>
      <c r="AD39" s="802" t="s">
        <v>68</v>
      </c>
      <c r="AE39" s="803">
        <f t="shared" si="15"/>
        <v>0</v>
      </c>
      <c r="AF39" s="804">
        <f t="shared" si="15"/>
        <v>0</v>
      </c>
      <c r="AG39" s="804">
        <f t="shared" si="15"/>
        <v>0</v>
      </c>
      <c r="AH39" s="805">
        <f t="shared" si="15"/>
        <v>0</v>
      </c>
      <c r="AI39" s="803">
        <f t="shared" si="14"/>
        <v>0</v>
      </c>
      <c r="AJ39" s="804">
        <f t="shared" si="14"/>
        <v>0</v>
      </c>
      <c r="AK39" s="804">
        <f t="shared" si="14"/>
        <v>0</v>
      </c>
      <c r="AL39" s="805">
        <f t="shared" si="14"/>
        <v>0</v>
      </c>
    </row>
    <row r="40" spans="1:38" ht="13.5" customHeight="1">
      <c r="A40" s="847"/>
      <c r="B40" s="840"/>
      <c r="C40" s="790" t="s">
        <v>67</v>
      </c>
      <c r="D40" s="824">
        <f t="shared" si="0"/>
        <v>0</v>
      </c>
      <c r="E40" s="797">
        <f>'江田島市'!D24</f>
        <v>0</v>
      </c>
      <c r="F40" s="797"/>
      <c r="G40" s="797">
        <f>'江田島市'!G24</f>
        <v>0</v>
      </c>
      <c r="H40" s="798"/>
      <c r="I40" s="798"/>
      <c r="J40" s="798"/>
      <c r="K40" s="798"/>
      <c r="L40" s="798"/>
      <c r="M40" s="798"/>
      <c r="N40" s="797"/>
      <c r="O40" s="799">
        <f>D40</f>
        <v>0</v>
      </c>
      <c r="P40" s="826"/>
      <c r="Q40" s="797"/>
      <c r="R40" s="798"/>
      <c r="S40" s="798">
        <f>O40</f>
        <v>0</v>
      </c>
      <c r="T40" s="826"/>
      <c r="U40" s="797">
        <f t="shared" si="3"/>
        <v>0</v>
      </c>
      <c r="V40" s="798">
        <f t="shared" si="16"/>
        <v>0</v>
      </c>
      <c r="W40" s="798">
        <f t="shared" si="17"/>
        <v>0</v>
      </c>
      <c r="X40" s="799">
        <f t="shared" si="18"/>
        <v>0</v>
      </c>
      <c r="Y40" s="796">
        <f t="shared" si="19"/>
        <v>0</v>
      </c>
      <c r="Z40" s="800" t="s">
        <v>47</v>
      </c>
      <c r="AA40" s="801" t="s">
        <v>47</v>
      </c>
      <c r="AB40" s="801" t="s">
        <v>47</v>
      </c>
      <c r="AC40" s="801" t="s">
        <v>47</v>
      </c>
      <c r="AD40" s="802" t="s">
        <v>70</v>
      </c>
      <c r="AE40" s="803">
        <f t="shared" si="15"/>
        <v>0</v>
      </c>
      <c r="AF40" s="804">
        <f t="shared" si="15"/>
        <v>0</v>
      </c>
      <c r="AG40" s="804">
        <f t="shared" si="15"/>
        <v>0</v>
      </c>
      <c r="AH40" s="805">
        <f t="shared" si="15"/>
        <v>0</v>
      </c>
      <c r="AI40" s="803">
        <f t="shared" si="14"/>
        <v>0</v>
      </c>
      <c r="AJ40" s="804">
        <f t="shared" si="14"/>
        <v>0</v>
      </c>
      <c r="AK40" s="804">
        <f t="shared" si="14"/>
        <v>0</v>
      </c>
      <c r="AL40" s="805">
        <f t="shared" si="14"/>
        <v>0</v>
      </c>
    </row>
    <row r="41" spans="1:38" ht="11.25">
      <c r="A41" s="839" t="s">
        <v>71</v>
      </c>
      <c r="B41" s="842">
        <f>SUM(D41:D43)</f>
        <v>0</v>
      </c>
      <c r="C41" s="790" t="s">
        <v>71</v>
      </c>
      <c r="D41" s="824">
        <f t="shared" si="0"/>
        <v>0</v>
      </c>
      <c r="E41" s="797">
        <f>SUM('東広島市'!D8:D23)</f>
        <v>0</v>
      </c>
      <c r="F41" s="825"/>
      <c r="G41" s="798">
        <f>SUM('東広島市'!G8:G23)</f>
        <v>0</v>
      </c>
      <c r="H41" s="798">
        <f>SUM('東広島市'!J8:J23)</f>
        <v>0</v>
      </c>
      <c r="I41" s="798"/>
      <c r="J41" s="798"/>
      <c r="K41" s="798"/>
      <c r="L41" s="798"/>
      <c r="M41" s="798"/>
      <c r="N41" s="797"/>
      <c r="O41" s="799">
        <f>D41</f>
        <v>0</v>
      </c>
      <c r="P41" s="826"/>
      <c r="Q41" s="797"/>
      <c r="R41" s="798">
        <f>O41</f>
        <v>0</v>
      </c>
      <c r="S41" s="798"/>
      <c r="T41" s="826"/>
      <c r="U41" s="797">
        <f t="shared" si="3"/>
        <v>0</v>
      </c>
      <c r="V41" s="798">
        <f t="shared" si="16"/>
        <v>0</v>
      </c>
      <c r="W41" s="798">
        <f t="shared" si="17"/>
        <v>0</v>
      </c>
      <c r="X41" s="799">
        <f>Q41*(0.1*(2000/$W$69))</f>
        <v>0</v>
      </c>
      <c r="Y41" s="796">
        <f t="shared" si="19"/>
        <v>0</v>
      </c>
      <c r="Z41" s="801" t="s">
        <v>47</v>
      </c>
      <c r="AA41" s="801" t="s">
        <v>47</v>
      </c>
      <c r="AB41" s="801" t="s">
        <v>47</v>
      </c>
      <c r="AC41" s="801" t="s">
        <v>47</v>
      </c>
      <c r="AD41" s="802" t="s">
        <v>70</v>
      </c>
      <c r="AE41" s="803">
        <f t="shared" si="15"/>
        <v>0</v>
      </c>
      <c r="AF41" s="804">
        <f t="shared" si="15"/>
        <v>0</v>
      </c>
      <c r="AG41" s="804">
        <f t="shared" si="15"/>
        <v>0</v>
      </c>
      <c r="AH41" s="805">
        <f t="shared" si="15"/>
        <v>0</v>
      </c>
      <c r="AI41" s="803">
        <f t="shared" si="14"/>
        <v>0</v>
      </c>
      <c r="AJ41" s="804">
        <f t="shared" si="14"/>
        <v>0</v>
      </c>
      <c r="AK41" s="804">
        <f t="shared" si="14"/>
        <v>0</v>
      </c>
      <c r="AL41" s="805">
        <f t="shared" si="14"/>
        <v>0</v>
      </c>
    </row>
    <row r="42" spans="1:38" ht="11.25">
      <c r="A42" s="839"/>
      <c r="B42" s="831"/>
      <c r="C42" s="790" t="s">
        <v>71</v>
      </c>
      <c r="D42" s="824">
        <f t="shared" si="0"/>
        <v>0</v>
      </c>
      <c r="E42" s="797">
        <f>'東広島市'!D24</f>
        <v>0</v>
      </c>
      <c r="F42" s="825"/>
      <c r="G42" s="798">
        <f>'東広島市'!G24</f>
        <v>0</v>
      </c>
      <c r="H42" s="798">
        <f>'東広島市'!J24</f>
        <v>0</v>
      </c>
      <c r="I42" s="798"/>
      <c r="J42" s="798"/>
      <c r="K42" s="798"/>
      <c r="L42" s="798"/>
      <c r="M42" s="798"/>
      <c r="N42" s="797"/>
      <c r="O42" s="799">
        <f>D42</f>
        <v>0</v>
      </c>
      <c r="P42" s="826"/>
      <c r="Q42" s="797"/>
      <c r="R42" s="798">
        <f>O42</f>
        <v>0</v>
      </c>
      <c r="S42" s="798"/>
      <c r="T42" s="826"/>
      <c r="U42" s="797">
        <f t="shared" si="3"/>
        <v>0</v>
      </c>
      <c r="V42" s="798">
        <f t="shared" si="16"/>
        <v>0</v>
      </c>
      <c r="W42" s="798">
        <f t="shared" si="17"/>
        <v>0</v>
      </c>
      <c r="X42" s="799">
        <f t="shared" si="18"/>
        <v>0</v>
      </c>
      <c r="Y42" s="796">
        <f t="shared" si="19"/>
        <v>0</v>
      </c>
      <c r="Z42" s="800" t="s">
        <v>72</v>
      </c>
      <c r="AA42" s="801" t="s">
        <v>47</v>
      </c>
      <c r="AB42" s="801" t="s">
        <v>47</v>
      </c>
      <c r="AC42" s="801" t="s">
        <v>47</v>
      </c>
      <c r="AD42" s="802" t="s">
        <v>72</v>
      </c>
      <c r="AE42" s="803">
        <f t="shared" si="15"/>
        <v>0</v>
      </c>
      <c r="AF42" s="804">
        <f t="shared" si="15"/>
        <v>0</v>
      </c>
      <c r="AG42" s="804">
        <f t="shared" si="15"/>
        <v>0</v>
      </c>
      <c r="AH42" s="805">
        <f t="shared" si="15"/>
        <v>0</v>
      </c>
      <c r="AI42" s="803">
        <f t="shared" si="14"/>
        <v>0</v>
      </c>
      <c r="AJ42" s="804">
        <f t="shared" si="14"/>
        <v>0</v>
      </c>
      <c r="AK42" s="804">
        <f t="shared" si="14"/>
        <v>0</v>
      </c>
      <c r="AL42" s="805">
        <f t="shared" si="14"/>
        <v>0</v>
      </c>
    </row>
    <row r="43" spans="1:38" ht="11.25">
      <c r="A43" s="839"/>
      <c r="B43" s="840"/>
      <c r="C43" s="790" t="s">
        <v>73</v>
      </c>
      <c r="D43" s="824">
        <f t="shared" si="0"/>
        <v>0</v>
      </c>
      <c r="E43" s="797">
        <f>SUM('東広島市'!D25:D26)</f>
        <v>0</v>
      </c>
      <c r="F43" s="825"/>
      <c r="G43" s="798">
        <f>SUM('東広島市'!G25:G26)</f>
        <v>0</v>
      </c>
      <c r="H43" s="798">
        <f>SUM('東広島市'!J25:J26)</f>
        <v>0</v>
      </c>
      <c r="I43" s="798">
        <f>SUM('東広島市'!M25:M26)</f>
        <v>0</v>
      </c>
      <c r="J43" s="798">
        <f>SUM('東広島市'!P25:P26)</f>
        <v>0</v>
      </c>
      <c r="K43" s="798">
        <f>SUM('東広島市'!S25:S26)</f>
        <v>0</v>
      </c>
      <c r="L43" s="798"/>
      <c r="M43" s="798"/>
      <c r="N43" s="797"/>
      <c r="O43" s="799">
        <f>SUM('東広島市'!D25:D26)</f>
        <v>0</v>
      </c>
      <c r="P43" s="826"/>
      <c r="Q43" s="797"/>
      <c r="R43" s="798">
        <f>O43</f>
        <v>0</v>
      </c>
      <c r="S43" s="798"/>
      <c r="T43" s="826"/>
      <c r="U43" s="797">
        <f t="shared" si="3"/>
        <v>0</v>
      </c>
      <c r="V43" s="798">
        <f t="shared" si="16"/>
        <v>0</v>
      </c>
      <c r="W43" s="798">
        <f t="shared" si="17"/>
        <v>0</v>
      </c>
      <c r="X43" s="799">
        <f t="shared" si="18"/>
        <v>0</v>
      </c>
      <c r="Y43" s="796">
        <f t="shared" si="19"/>
        <v>0</v>
      </c>
      <c r="Z43" s="801" t="s">
        <v>47</v>
      </c>
      <c r="AA43" s="801" t="s">
        <v>47</v>
      </c>
      <c r="AB43" s="801" t="s">
        <v>47</v>
      </c>
      <c r="AC43" s="801" t="s">
        <v>47</v>
      </c>
      <c r="AD43" s="801" t="s">
        <v>47</v>
      </c>
      <c r="AE43" s="803">
        <f t="shared" si="15"/>
        <v>0</v>
      </c>
      <c r="AF43" s="804">
        <f t="shared" si="15"/>
        <v>0</v>
      </c>
      <c r="AG43" s="804">
        <f t="shared" si="15"/>
        <v>0</v>
      </c>
      <c r="AH43" s="805">
        <f t="shared" si="15"/>
        <v>0</v>
      </c>
      <c r="AI43" s="803">
        <f t="shared" si="14"/>
        <v>0</v>
      </c>
      <c r="AJ43" s="804">
        <f t="shared" si="14"/>
        <v>0</v>
      </c>
      <c r="AK43" s="804">
        <f t="shared" si="14"/>
        <v>0</v>
      </c>
      <c r="AL43" s="805">
        <f t="shared" si="14"/>
        <v>0</v>
      </c>
    </row>
    <row r="44" spans="1:38" ht="11.25">
      <c r="A44" s="848" t="s">
        <v>74</v>
      </c>
      <c r="B44" s="842">
        <f>SUM(D44:D46)</f>
        <v>0</v>
      </c>
      <c r="C44" s="790" t="s">
        <v>74</v>
      </c>
      <c r="D44" s="824">
        <f t="shared" si="0"/>
        <v>0</v>
      </c>
      <c r="E44" s="797">
        <f>'山県郡'!D20</f>
        <v>0</v>
      </c>
      <c r="F44" s="825"/>
      <c r="G44" s="798">
        <f>'山県郡'!G20</f>
        <v>0</v>
      </c>
      <c r="H44" s="798">
        <f>'山県郡'!J20</f>
        <v>0</v>
      </c>
      <c r="I44" s="798">
        <f>'山県郡'!M20</f>
        <v>0</v>
      </c>
      <c r="J44" s="798">
        <f>'山県郡'!P20</f>
        <v>0</v>
      </c>
      <c r="K44" s="798">
        <f>'山県郡'!S20</f>
        <v>0</v>
      </c>
      <c r="L44" s="798"/>
      <c r="M44" s="798"/>
      <c r="N44" s="797"/>
      <c r="O44" s="799">
        <f>D44</f>
        <v>0</v>
      </c>
      <c r="P44" s="826"/>
      <c r="Q44" s="797"/>
      <c r="R44" s="798"/>
      <c r="S44" s="798">
        <f>O44</f>
        <v>0</v>
      </c>
      <c r="T44" s="826"/>
      <c r="U44" s="797">
        <f t="shared" si="3"/>
        <v>0</v>
      </c>
      <c r="V44" s="798">
        <f t="shared" si="16"/>
        <v>0</v>
      </c>
      <c r="W44" s="798">
        <f t="shared" si="17"/>
        <v>0</v>
      </c>
      <c r="X44" s="799">
        <f t="shared" si="18"/>
        <v>0</v>
      </c>
      <c r="Y44" s="796">
        <f t="shared" si="19"/>
        <v>0</v>
      </c>
      <c r="Z44" s="800" t="s">
        <v>47</v>
      </c>
      <c r="AA44" s="801" t="s">
        <v>47</v>
      </c>
      <c r="AB44" s="801" t="s">
        <v>47</v>
      </c>
      <c r="AC44" s="801" t="s">
        <v>47</v>
      </c>
      <c r="AD44" s="802" t="s">
        <v>47</v>
      </c>
      <c r="AE44" s="803">
        <f t="shared" si="15"/>
        <v>0</v>
      </c>
      <c r="AF44" s="804">
        <f t="shared" si="15"/>
        <v>0</v>
      </c>
      <c r="AG44" s="804">
        <f t="shared" si="15"/>
        <v>0</v>
      </c>
      <c r="AH44" s="805">
        <f t="shared" si="15"/>
        <v>0</v>
      </c>
      <c r="AI44" s="803">
        <f t="shared" si="14"/>
        <v>0</v>
      </c>
      <c r="AJ44" s="804">
        <f t="shared" si="14"/>
        <v>0</v>
      </c>
      <c r="AK44" s="804">
        <f t="shared" si="14"/>
        <v>0</v>
      </c>
      <c r="AL44" s="805">
        <f t="shared" si="14"/>
        <v>0</v>
      </c>
    </row>
    <row r="45" spans="1:38" ht="11.25">
      <c r="A45" s="849"/>
      <c r="B45" s="831"/>
      <c r="C45" s="790" t="s">
        <v>75</v>
      </c>
      <c r="D45" s="824">
        <f t="shared" si="0"/>
        <v>0</v>
      </c>
      <c r="E45" s="797">
        <f>SUM('山県郡'!D25:D30)</f>
        <v>0</v>
      </c>
      <c r="F45" s="825"/>
      <c r="G45" s="798">
        <f>SUM('山県郡'!G25:G30)</f>
        <v>0</v>
      </c>
      <c r="H45" s="798">
        <f>SUM('山県郡'!J25:J30)</f>
        <v>0</v>
      </c>
      <c r="I45" s="798">
        <f>SUM('山県郡'!M25:M30)</f>
        <v>0</v>
      </c>
      <c r="J45" s="798"/>
      <c r="K45" s="798"/>
      <c r="L45" s="798"/>
      <c r="M45" s="798"/>
      <c r="N45" s="797"/>
      <c r="O45" s="799">
        <f>D45</f>
        <v>0</v>
      </c>
      <c r="P45" s="826"/>
      <c r="Q45" s="797"/>
      <c r="R45" s="798"/>
      <c r="S45" s="798"/>
      <c r="T45" s="826">
        <f>D45</f>
        <v>0</v>
      </c>
      <c r="U45" s="797">
        <f t="shared" si="3"/>
        <v>0</v>
      </c>
      <c r="V45" s="798">
        <f>(COUNT('山県郡'!D25:D30,'山県郡'!G25:G30,'山県郡'!J25:J30,'山県郡'!M25:M30)-COUNTIF('山県郡'!D25:D30:'山県郡'!G25:G30:'山県郡'!J25:J30:'山県郡'!M25:M30,0))*500</f>
        <v>0</v>
      </c>
      <c r="W45" s="798">
        <f>(COUNT('山県郡'!D25:D30,'山県郡'!G25:G30,'山県郡'!J25:J30,'山県郡'!M25:M30)-COUNTIF('山県郡'!D25:D30:'山県郡'!G25:G30:'山県郡'!J25:J30:'山県郡'!M25:M30,0))*500</f>
        <v>0</v>
      </c>
      <c r="X45" s="799">
        <f t="shared" si="18"/>
        <v>0</v>
      </c>
      <c r="Y45" s="796">
        <f t="shared" si="19"/>
        <v>0</v>
      </c>
      <c r="Z45" s="800" t="s">
        <v>47</v>
      </c>
      <c r="AA45" s="801" t="s">
        <v>47</v>
      </c>
      <c r="AB45" s="801" t="s">
        <v>47</v>
      </c>
      <c r="AC45" s="801" t="s">
        <v>47</v>
      </c>
      <c r="AD45" s="802" t="s">
        <v>47</v>
      </c>
      <c r="AE45" s="803">
        <f t="shared" si="15"/>
        <v>0</v>
      </c>
      <c r="AF45" s="804">
        <f t="shared" si="15"/>
        <v>0</v>
      </c>
      <c r="AG45" s="804">
        <f t="shared" si="15"/>
        <v>0</v>
      </c>
      <c r="AH45" s="805">
        <f t="shared" si="15"/>
        <v>0</v>
      </c>
      <c r="AI45" s="803">
        <f t="shared" si="14"/>
        <v>0</v>
      </c>
      <c r="AJ45" s="804">
        <f t="shared" si="14"/>
        <v>0</v>
      </c>
      <c r="AK45" s="804">
        <f t="shared" si="14"/>
        <v>0</v>
      </c>
      <c r="AL45" s="805">
        <f t="shared" si="14"/>
        <v>0</v>
      </c>
    </row>
    <row r="46" spans="1:38" ht="11.25">
      <c r="A46" s="850"/>
      <c r="B46" s="840"/>
      <c r="C46" s="790" t="s">
        <v>75</v>
      </c>
      <c r="D46" s="824">
        <f t="shared" si="0"/>
        <v>0</v>
      </c>
      <c r="E46" s="797">
        <f>SUM('山県郡'!D31:D33)</f>
        <v>0</v>
      </c>
      <c r="F46" s="825"/>
      <c r="G46" s="798">
        <f>SUM('山県郡'!G31:G33)</f>
        <v>0</v>
      </c>
      <c r="H46" s="798">
        <f>SUM('山県郡'!J31:J33)</f>
        <v>0</v>
      </c>
      <c r="I46" s="798">
        <f>SUM('山県郡'!M31:M33)</f>
        <v>0</v>
      </c>
      <c r="J46" s="798"/>
      <c r="K46" s="798"/>
      <c r="L46" s="798"/>
      <c r="M46" s="798"/>
      <c r="N46" s="797"/>
      <c r="O46" s="799">
        <f>D46</f>
        <v>0</v>
      </c>
      <c r="P46" s="826"/>
      <c r="Q46" s="797">
        <f>D46</f>
        <v>0</v>
      </c>
      <c r="R46" s="798"/>
      <c r="S46" s="798"/>
      <c r="T46" s="826">
        <f>D46</f>
        <v>0</v>
      </c>
      <c r="U46" s="797">
        <f t="shared" si="3"/>
        <v>0</v>
      </c>
      <c r="V46" s="798">
        <f>(COUNT('山県郡'!D31:D33,'山県郡'!G31:G33,'山県郡'!J31:J33,'山県郡'!M31:M33)-COUNTIF('山県郡'!D31:D33:'山県郡'!G31:G33:'山県郡'!J31:J33:'山県郡'!M31:M33,0))*500</f>
        <v>0</v>
      </c>
      <c r="W46" s="798">
        <f>(COUNT('山県郡'!D31:D33,'山県郡'!G31:G33,'山県郡'!J31:J33,'山県郡'!M31:M33)-COUNTIF('山県郡'!D31:D33:'山県郡'!G31:G33:'山県郡'!J31:J33:'山県郡'!M31:M33,0))*500</f>
        <v>0</v>
      </c>
      <c r="X46" s="799">
        <f t="shared" si="18"/>
        <v>0</v>
      </c>
      <c r="Y46" s="796">
        <f t="shared" si="19"/>
        <v>0</v>
      </c>
      <c r="Z46" s="800" t="s">
        <v>76</v>
      </c>
      <c r="AA46" s="801" t="s">
        <v>47</v>
      </c>
      <c r="AB46" s="801" t="s">
        <v>47</v>
      </c>
      <c r="AC46" s="801" t="s">
        <v>76</v>
      </c>
      <c r="AD46" s="802" t="s">
        <v>76</v>
      </c>
      <c r="AE46" s="803">
        <f t="shared" si="15"/>
        <v>0</v>
      </c>
      <c r="AF46" s="804">
        <f t="shared" si="15"/>
        <v>0</v>
      </c>
      <c r="AG46" s="804">
        <f t="shared" si="15"/>
        <v>0</v>
      </c>
      <c r="AH46" s="805">
        <f t="shared" si="15"/>
        <v>0</v>
      </c>
      <c r="AI46" s="803">
        <f t="shared" si="14"/>
        <v>0</v>
      </c>
      <c r="AJ46" s="804">
        <f t="shared" si="14"/>
        <v>0</v>
      </c>
      <c r="AK46" s="804">
        <f t="shared" si="14"/>
        <v>0</v>
      </c>
      <c r="AL46" s="805">
        <f t="shared" si="14"/>
        <v>0</v>
      </c>
    </row>
    <row r="47" spans="1:38" ht="11.25">
      <c r="A47" s="839" t="s">
        <v>77</v>
      </c>
      <c r="B47" s="843">
        <f>SUM(D47)</f>
        <v>0</v>
      </c>
      <c r="C47" s="790" t="s">
        <v>77</v>
      </c>
      <c r="D47" s="824">
        <f t="shared" si="0"/>
        <v>0</v>
      </c>
      <c r="E47" s="851">
        <f>'安芸高田市'!D26</f>
        <v>0</v>
      </c>
      <c r="F47" s="825"/>
      <c r="G47" s="798">
        <f>'安芸高田市'!G26</f>
        <v>0</v>
      </c>
      <c r="H47" s="798">
        <f>'安芸高田市'!J26</f>
        <v>0</v>
      </c>
      <c r="I47" s="798">
        <f>'安芸高田市'!M26</f>
        <v>0</v>
      </c>
      <c r="J47" s="798">
        <f>'安芸高田市'!P26</f>
        <v>0</v>
      </c>
      <c r="K47" s="798">
        <f>'安芸高田市'!S26</f>
        <v>0</v>
      </c>
      <c r="L47" s="798"/>
      <c r="M47" s="798"/>
      <c r="N47" s="797"/>
      <c r="O47" s="799">
        <f>SUM('安芸高田市'!D26,'安芸高田市'!J26)</f>
        <v>0</v>
      </c>
      <c r="P47" s="826"/>
      <c r="Q47" s="797"/>
      <c r="R47" s="798"/>
      <c r="S47" s="798">
        <f>O47</f>
        <v>0</v>
      </c>
      <c r="T47" s="826"/>
      <c r="U47" s="797">
        <f t="shared" si="3"/>
        <v>0</v>
      </c>
      <c r="V47" s="798">
        <f>S47*0.3</f>
        <v>0</v>
      </c>
      <c r="W47" s="798">
        <f>S47*0.3</f>
        <v>0</v>
      </c>
      <c r="X47" s="799">
        <f t="shared" si="18"/>
        <v>0</v>
      </c>
      <c r="Y47" s="796">
        <f t="shared" si="19"/>
        <v>0</v>
      </c>
      <c r="Z47" s="800" t="s">
        <v>47</v>
      </c>
      <c r="AA47" s="801" t="s">
        <v>47</v>
      </c>
      <c r="AB47" s="801" t="s">
        <v>47</v>
      </c>
      <c r="AC47" s="801" t="s">
        <v>47</v>
      </c>
      <c r="AD47" s="802" t="s">
        <v>47</v>
      </c>
      <c r="AE47" s="803">
        <f t="shared" si="15"/>
        <v>0</v>
      </c>
      <c r="AF47" s="804">
        <f t="shared" si="15"/>
        <v>0</v>
      </c>
      <c r="AG47" s="804">
        <f t="shared" si="15"/>
        <v>0</v>
      </c>
      <c r="AH47" s="805">
        <f t="shared" si="15"/>
        <v>0</v>
      </c>
      <c r="AI47" s="803">
        <f t="shared" si="14"/>
        <v>0</v>
      </c>
      <c r="AJ47" s="804">
        <f t="shared" si="14"/>
        <v>0</v>
      </c>
      <c r="AK47" s="804">
        <f t="shared" si="14"/>
        <v>0</v>
      </c>
      <c r="AL47" s="805">
        <f t="shared" si="14"/>
        <v>0</v>
      </c>
    </row>
    <row r="48" spans="1:38" ht="11.25">
      <c r="A48" s="839" t="s">
        <v>78</v>
      </c>
      <c r="B48" s="842">
        <f>SUM(D48:D49)</f>
        <v>0</v>
      </c>
      <c r="C48" s="790" t="s">
        <v>78</v>
      </c>
      <c r="D48" s="824">
        <f t="shared" si="0"/>
        <v>0</v>
      </c>
      <c r="E48" s="797">
        <f>'三次市'!D23</f>
        <v>0</v>
      </c>
      <c r="F48" s="825"/>
      <c r="G48" s="798">
        <f>'三次市'!G23</f>
        <v>0</v>
      </c>
      <c r="H48" s="798">
        <f>'三次市'!J23</f>
        <v>0</v>
      </c>
      <c r="I48" s="798">
        <f>'三次市'!M23</f>
        <v>0</v>
      </c>
      <c r="J48" s="798">
        <f>'三次市'!P23</f>
        <v>0</v>
      </c>
      <c r="K48" s="798">
        <f>'三次市'!S23</f>
        <v>0</v>
      </c>
      <c r="L48" s="798"/>
      <c r="M48" s="798"/>
      <c r="N48" s="797"/>
      <c r="O48" s="799">
        <f aca="true" t="shared" si="20" ref="O48:O58">D48</f>
        <v>0</v>
      </c>
      <c r="P48" s="826"/>
      <c r="Q48" s="797">
        <f aca="true" t="shared" si="21" ref="Q48:Q67">D48</f>
        <v>0</v>
      </c>
      <c r="R48" s="798">
        <f>Q48</f>
        <v>0</v>
      </c>
      <c r="S48" s="798"/>
      <c r="T48" s="826"/>
      <c r="U48" s="797">
        <f t="shared" si="3"/>
        <v>0</v>
      </c>
      <c r="V48" s="798">
        <f>S48*0.3</f>
        <v>0</v>
      </c>
      <c r="W48" s="798">
        <f>S48*0.3</f>
        <v>0</v>
      </c>
      <c r="X48" s="799">
        <f t="shared" si="18"/>
        <v>0</v>
      </c>
      <c r="Y48" s="796">
        <f t="shared" si="19"/>
        <v>0</v>
      </c>
      <c r="Z48" s="800" t="s">
        <v>76</v>
      </c>
      <c r="AA48" s="801" t="s">
        <v>47</v>
      </c>
      <c r="AB48" s="801" t="s">
        <v>47</v>
      </c>
      <c r="AC48" s="801" t="s">
        <v>76</v>
      </c>
      <c r="AD48" s="802" t="s">
        <v>76</v>
      </c>
      <c r="AE48" s="803">
        <f t="shared" si="15"/>
        <v>0</v>
      </c>
      <c r="AF48" s="804">
        <f t="shared" si="15"/>
        <v>0</v>
      </c>
      <c r="AG48" s="804">
        <f t="shared" si="15"/>
        <v>0</v>
      </c>
      <c r="AH48" s="805">
        <f t="shared" si="15"/>
        <v>0</v>
      </c>
      <c r="AI48" s="803">
        <f t="shared" si="14"/>
        <v>0</v>
      </c>
      <c r="AJ48" s="804">
        <f t="shared" si="14"/>
        <v>0</v>
      </c>
      <c r="AK48" s="804">
        <f t="shared" si="14"/>
        <v>0</v>
      </c>
      <c r="AL48" s="805">
        <f t="shared" si="14"/>
        <v>0</v>
      </c>
    </row>
    <row r="49" spans="1:38" ht="11.25">
      <c r="A49" s="839"/>
      <c r="B49" s="840"/>
      <c r="C49" s="790" t="s">
        <v>79</v>
      </c>
      <c r="D49" s="824">
        <f t="shared" si="0"/>
        <v>0</v>
      </c>
      <c r="E49" s="851">
        <f>'三次市'!D28+'三次市'!D29+'三次市'!D30</f>
        <v>0</v>
      </c>
      <c r="F49" s="825"/>
      <c r="G49" s="798">
        <f>'三次市'!G32</f>
        <v>0</v>
      </c>
      <c r="H49" s="798">
        <f>'三次市'!J32</f>
        <v>0</v>
      </c>
      <c r="I49" s="798">
        <f>'三次市'!M32</f>
        <v>0</v>
      </c>
      <c r="J49" s="798">
        <f>'三次市'!P32</f>
        <v>0</v>
      </c>
      <c r="K49" s="798">
        <f>'三次市'!S32</f>
        <v>0</v>
      </c>
      <c r="L49" s="798"/>
      <c r="M49" s="798"/>
      <c r="N49" s="797"/>
      <c r="O49" s="799">
        <f t="shared" si="20"/>
        <v>0</v>
      </c>
      <c r="P49" s="826"/>
      <c r="Q49" s="797">
        <f t="shared" si="21"/>
        <v>0</v>
      </c>
      <c r="R49" s="798"/>
      <c r="S49" s="798"/>
      <c r="T49" s="826">
        <f>O49</f>
        <v>0</v>
      </c>
      <c r="U49" s="797">
        <f t="shared" si="3"/>
        <v>0</v>
      </c>
      <c r="V49" s="798">
        <f>(COUNT('三次市'!D28:D30)-COUNTIF('三次市'!D28:D30,0))*230</f>
        <v>0</v>
      </c>
      <c r="W49" s="798">
        <f>(COUNT('三次市'!D28:D30)-COUNTIF('三次市'!D28:D30,0))*230</f>
        <v>0</v>
      </c>
      <c r="X49" s="799">
        <f t="shared" si="18"/>
        <v>0</v>
      </c>
      <c r="Y49" s="796">
        <f t="shared" si="19"/>
        <v>0</v>
      </c>
      <c r="Z49" s="800" t="s">
        <v>47</v>
      </c>
      <c r="AA49" s="801" t="s">
        <v>47</v>
      </c>
      <c r="AB49" s="801" t="s">
        <v>47</v>
      </c>
      <c r="AC49" s="801" t="s">
        <v>76</v>
      </c>
      <c r="AD49" s="802" t="s">
        <v>76</v>
      </c>
      <c r="AE49" s="803">
        <f t="shared" si="15"/>
        <v>0</v>
      </c>
      <c r="AF49" s="804">
        <f t="shared" si="15"/>
        <v>0</v>
      </c>
      <c r="AG49" s="804">
        <f t="shared" si="15"/>
        <v>0</v>
      </c>
      <c r="AH49" s="805">
        <f t="shared" si="15"/>
        <v>0</v>
      </c>
      <c r="AI49" s="803">
        <f t="shared" si="14"/>
        <v>0</v>
      </c>
      <c r="AJ49" s="804">
        <f t="shared" si="14"/>
        <v>0</v>
      </c>
      <c r="AK49" s="804">
        <f t="shared" si="14"/>
        <v>0</v>
      </c>
      <c r="AL49" s="805">
        <f t="shared" si="14"/>
        <v>0</v>
      </c>
    </row>
    <row r="50" spans="1:38" ht="11.25">
      <c r="A50" s="839" t="s">
        <v>80</v>
      </c>
      <c r="B50" s="843">
        <f>SUM(D50)</f>
        <v>0</v>
      </c>
      <c r="C50" s="790" t="s">
        <v>80</v>
      </c>
      <c r="D50" s="824">
        <f t="shared" si="0"/>
        <v>0</v>
      </c>
      <c r="E50" s="797">
        <f>'庄原市'!D23</f>
        <v>0</v>
      </c>
      <c r="F50" s="825"/>
      <c r="G50" s="798">
        <f>'庄原市'!G23</f>
        <v>0</v>
      </c>
      <c r="H50" s="798">
        <f>'庄原市'!J23</f>
        <v>0</v>
      </c>
      <c r="I50" s="798">
        <f>'庄原市'!M23</f>
        <v>0</v>
      </c>
      <c r="J50" s="798"/>
      <c r="K50" s="798">
        <f>'庄原市'!P23</f>
        <v>0</v>
      </c>
      <c r="L50" s="798">
        <f>'庄原市'!S23</f>
        <v>0</v>
      </c>
      <c r="M50" s="798"/>
      <c r="N50" s="797"/>
      <c r="O50" s="799">
        <f t="shared" si="20"/>
        <v>0</v>
      </c>
      <c r="P50" s="826"/>
      <c r="Q50" s="797">
        <f t="shared" si="21"/>
        <v>0</v>
      </c>
      <c r="R50" s="798">
        <f>Q50</f>
        <v>0</v>
      </c>
      <c r="S50" s="798"/>
      <c r="T50" s="826"/>
      <c r="U50" s="797">
        <f t="shared" si="3"/>
        <v>0</v>
      </c>
      <c r="V50" s="798">
        <f aca="true" t="shared" si="22" ref="V50:V57">S50*0.3</f>
        <v>0</v>
      </c>
      <c r="W50" s="798">
        <f aca="true" t="shared" si="23" ref="W50:W57">S50*0.3</f>
        <v>0</v>
      </c>
      <c r="X50" s="799">
        <f t="shared" si="18"/>
        <v>0</v>
      </c>
      <c r="Y50" s="796">
        <f t="shared" si="19"/>
        <v>0</v>
      </c>
      <c r="Z50" s="800" t="s">
        <v>76</v>
      </c>
      <c r="AA50" s="801" t="s">
        <v>47</v>
      </c>
      <c r="AB50" s="801" t="s">
        <v>47</v>
      </c>
      <c r="AC50" s="801" t="s">
        <v>76</v>
      </c>
      <c r="AD50" s="802" t="s">
        <v>76</v>
      </c>
      <c r="AE50" s="803">
        <f t="shared" si="15"/>
        <v>0</v>
      </c>
      <c r="AF50" s="804">
        <f t="shared" si="15"/>
        <v>0</v>
      </c>
      <c r="AG50" s="804">
        <f t="shared" si="15"/>
        <v>0</v>
      </c>
      <c r="AH50" s="805">
        <f t="shared" si="15"/>
        <v>0</v>
      </c>
      <c r="AI50" s="803">
        <f t="shared" si="14"/>
        <v>0</v>
      </c>
      <c r="AJ50" s="804">
        <f t="shared" si="14"/>
        <v>0</v>
      </c>
      <c r="AK50" s="804">
        <f t="shared" si="14"/>
        <v>0</v>
      </c>
      <c r="AL50" s="805">
        <f t="shared" si="14"/>
        <v>0</v>
      </c>
    </row>
    <row r="51" spans="1:38" ht="11.25">
      <c r="A51" s="839" t="s">
        <v>81</v>
      </c>
      <c r="B51" s="842">
        <f>SUM(D51:D54)</f>
        <v>0</v>
      </c>
      <c r="C51" s="790" t="s">
        <v>81</v>
      </c>
      <c r="D51" s="824">
        <f t="shared" si="0"/>
        <v>0</v>
      </c>
      <c r="E51" s="797">
        <f>SUM('竹原市'!D8:D10)</f>
        <v>0</v>
      </c>
      <c r="F51" s="825"/>
      <c r="G51" s="798">
        <f>SUM('竹原市'!G8:G10)</f>
        <v>0</v>
      </c>
      <c r="H51" s="798">
        <f>SUM('竹原市'!J8:J10)</f>
        <v>0</v>
      </c>
      <c r="I51" s="798">
        <f>SUM('竹原市'!M8:M10)</f>
        <v>0</v>
      </c>
      <c r="J51" s="798">
        <f>SUM('竹原市'!P8:P10)</f>
        <v>0</v>
      </c>
      <c r="K51" s="798">
        <f>SUM('竹原市'!S8:S10)</f>
        <v>0</v>
      </c>
      <c r="L51" s="798"/>
      <c r="M51" s="798"/>
      <c r="N51" s="797"/>
      <c r="O51" s="799">
        <f t="shared" si="20"/>
        <v>0</v>
      </c>
      <c r="P51" s="826"/>
      <c r="Q51" s="797"/>
      <c r="R51" s="798">
        <f>D51</f>
        <v>0</v>
      </c>
      <c r="S51" s="798"/>
      <c r="T51" s="826"/>
      <c r="U51" s="797">
        <f t="shared" si="3"/>
        <v>0</v>
      </c>
      <c r="V51" s="798">
        <f t="shared" si="22"/>
        <v>0</v>
      </c>
      <c r="W51" s="798">
        <f t="shared" si="23"/>
        <v>0</v>
      </c>
      <c r="X51" s="799">
        <f t="shared" si="18"/>
        <v>0</v>
      </c>
      <c r="Y51" s="796">
        <f t="shared" si="19"/>
        <v>0</v>
      </c>
      <c r="Z51" s="800" t="s">
        <v>72</v>
      </c>
      <c r="AA51" s="801" t="s">
        <v>47</v>
      </c>
      <c r="AB51" s="801" t="s">
        <v>47</v>
      </c>
      <c r="AC51" s="801" t="s">
        <v>47</v>
      </c>
      <c r="AD51" s="802" t="s">
        <v>72</v>
      </c>
      <c r="AE51" s="803">
        <f>IF(AA51&lt;&gt;$Z51,SUM($U51,$V51,$X51),SUM($U51:$V51))</f>
        <v>0</v>
      </c>
      <c r="AF51" s="804">
        <f t="shared" si="15"/>
        <v>0</v>
      </c>
      <c r="AG51" s="804">
        <f t="shared" si="15"/>
        <v>0</v>
      </c>
      <c r="AH51" s="805">
        <f t="shared" si="15"/>
        <v>0</v>
      </c>
      <c r="AI51" s="803">
        <f t="shared" si="14"/>
        <v>0</v>
      </c>
      <c r="AJ51" s="804">
        <f t="shared" si="14"/>
        <v>0</v>
      </c>
      <c r="AK51" s="804">
        <f t="shared" si="14"/>
        <v>0</v>
      </c>
      <c r="AL51" s="805">
        <f t="shared" si="14"/>
        <v>0</v>
      </c>
    </row>
    <row r="52" spans="1:38" s="866" customFormat="1" ht="11.25">
      <c r="A52" s="852"/>
      <c r="B52" s="853"/>
      <c r="C52" s="854" t="s">
        <v>82</v>
      </c>
      <c r="D52" s="855">
        <f t="shared" si="0"/>
        <v>0</v>
      </c>
      <c r="E52" s="856">
        <f>'竹原市'!D11</f>
        <v>0</v>
      </c>
      <c r="F52" s="857"/>
      <c r="G52" s="856">
        <f>'竹原市'!G11</f>
        <v>0</v>
      </c>
      <c r="H52" s="856">
        <f>'竹原市'!J11</f>
        <v>0</v>
      </c>
      <c r="I52" s="856">
        <f>'竹原市'!M11</f>
        <v>0</v>
      </c>
      <c r="J52" s="856">
        <f>'竹原市'!P11</f>
        <v>0</v>
      </c>
      <c r="K52" s="856">
        <f>'竹原市'!S11</f>
        <v>0</v>
      </c>
      <c r="L52" s="858"/>
      <c r="M52" s="858"/>
      <c r="N52" s="856"/>
      <c r="O52" s="859">
        <f>D52</f>
        <v>0</v>
      </c>
      <c r="P52" s="860"/>
      <c r="Q52" s="856"/>
      <c r="R52" s="856">
        <f>D52</f>
        <v>0</v>
      </c>
      <c r="S52" s="858"/>
      <c r="T52" s="860"/>
      <c r="U52" s="856">
        <f>R52*0.05</f>
        <v>0</v>
      </c>
      <c r="V52" s="858">
        <f>S52*0.3</f>
        <v>0</v>
      </c>
      <c r="W52" s="858">
        <f>S52*0.3</f>
        <v>0</v>
      </c>
      <c r="X52" s="859">
        <f t="shared" si="18"/>
        <v>0</v>
      </c>
      <c r="Y52" s="861">
        <f t="shared" si="19"/>
        <v>0</v>
      </c>
      <c r="Z52" s="800" t="s">
        <v>72</v>
      </c>
      <c r="AA52" s="862" t="s">
        <v>83</v>
      </c>
      <c r="AB52" s="801" t="s">
        <v>47</v>
      </c>
      <c r="AC52" s="801" t="s">
        <v>47</v>
      </c>
      <c r="AD52" s="802" t="s">
        <v>72</v>
      </c>
      <c r="AE52" s="863">
        <f>IF(AA52&lt;&gt;$Z52,SUM($U52,$V52,$X52),SUM($U52:$V52))</f>
        <v>0</v>
      </c>
      <c r="AF52" s="864">
        <f t="shared" si="15"/>
        <v>0</v>
      </c>
      <c r="AG52" s="864">
        <f t="shared" si="15"/>
        <v>0</v>
      </c>
      <c r="AH52" s="865">
        <f t="shared" si="15"/>
        <v>0</v>
      </c>
      <c r="AI52" s="863">
        <f t="shared" si="14"/>
        <v>0</v>
      </c>
      <c r="AJ52" s="864">
        <f t="shared" si="14"/>
        <v>0</v>
      </c>
      <c r="AK52" s="864">
        <f t="shared" si="14"/>
        <v>0</v>
      </c>
      <c r="AL52" s="865">
        <f>IF(AD52&lt;&gt;$Z52,SUM($U52,$W52)+$Y52,SUM($U52,$W52))</f>
        <v>0</v>
      </c>
    </row>
    <row r="53" spans="1:38" ht="11.25">
      <c r="A53" s="839"/>
      <c r="B53" s="831"/>
      <c r="C53" s="790" t="s">
        <v>67</v>
      </c>
      <c r="D53" s="824">
        <f t="shared" si="0"/>
        <v>0</v>
      </c>
      <c r="E53" s="797">
        <f>SUM('竹原市'!D14:D16)</f>
        <v>0</v>
      </c>
      <c r="F53" s="825"/>
      <c r="G53" s="798">
        <f>SUM('竹原市'!G14:G16)</f>
        <v>0</v>
      </c>
      <c r="H53" s="798">
        <f>SUM('竹原市'!J14:J16)</f>
        <v>0</v>
      </c>
      <c r="I53" s="798">
        <f>SUM('竹原市'!M14:M16)</f>
        <v>0</v>
      </c>
      <c r="J53" s="798">
        <f>SUM('竹原市'!P14:P16)</f>
        <v>0</v>
      </c>
      <c r="K53" s="798">
        <f>SUM('竹原市'!S14:S16)</f>
        <v>0</v>
      </c>
      <c r="L53" s="798"/>
      <c r="M53" s="798"/>
      <c r="N53" s="797"/>
      <c r="O53" s="799">
        <f t="shared" si="20"/>
        <v>0</v>
      </c>
      <c r="P53" s="826"/>
      <c r="Q53" s="797"/>
      <c r="R53" s="798">
        <f>D53</f>
        <v>0</v>
      </c>
      <c r="S53" s="798"/>
      <c r="T53" s="826"/>
      <c r="U53" s="797">
        <f t="shared" si="3"/>
        <v>0</v>
      </c>
      <c r="V53" s="798">
        <f t="shared" si="22"/>
        <v>0</v>
      </c>
      <c r="W53" s="798">
        <f t="shared" si="23"/>
        <v>0</v>
      </c>
      <c r="X53" s="799">
        <f t="shared" si="18"/>
        <v>0</v>
      </c>
      <c r="Y53" s="796">
        <f t="shared" si="19"/>
        <v>0</v>
      </c>
      <c r="Z53" s="800" t="s">
        <v>72</v>
      </c>
      <c r="AA53" s="801" t="s">
        <v>47</v>
      </c>
      <c r="AB53" s="801" t="s">
        <v>47</v>
      </c>
      <c r="AC53" s="801" t="s">
        <v>47</v>
      </c>
      <c r="AD53" s="802" t="s">
        <v>72</v>
      </c>
      <c r="AE53" s="803">
        <f t="shared" si="15"/>
        <v>0</v>
      </c>
      <c r="AF53" s="804">
        <f t="shared" si="15"/>
        <v>0</v>
      </c>
      <c r="AG53" s="804">
        <f t="shared" si="15"/>
        <v>0</v>
      </c>
      <c r="AH53" s="805">
        <f t="shared" si="15"/>
        <v>0</v>
      </c>
      <c r="AI53" s="803">
        <f t="shared" si="14"/>
        <v>0</v>
      </c>
      <c r="AJ53" s="804">
        <f t="shared" si="14"/>
        <v>0</v>
      </c>
      <c r="AK53" s="804">
        <f t="shared" si="14"/>
        <v>0</v>
      </c>
      <c r="AL53" s="805">
        <f t="shared" si="14"/>
        <v>0</v>
      </c>
    </row>
    <row r="54" spans="1:38" ht="11.25">
      <c r="A54" s="839"/>
      <c r="B54" s="840"/>
      <c r="C54" s="790" t="s">
        <v>84</v>
      </c>
      <c r="D54" s="824">
        <f t="shared" si="0"/>
        <v>0</v>
      </c>
      <c r="E54" s="797">
        <f>'竹原市'!D32</f>
        <v>0</v>
      </c>
      <c r="F54" s="825"/>
      <c r="G54" s="798">
        <f>'竹原市'!G32</f>
        <v>0</v>
      </c>
      <c r="H54" s="798">
        <f>'竹原市'!J32</f>
        <v>0</v>
      </c>
      <c r="I54" s="798">
        <f>'竹原市'!M32</f>
        <v>0</v>
      </c>
      <c r="J54" s="798">
        <f>'竹原市'!P32</f>
        <v>0</v>
      </c>
      <c r="K54" s="798">
        <f>'竹原市'!S32</f>
        <v>0</v>
      </c>
      <c r="L54" s="798"/>
      <c r="M54" s="798"/>
      <c r="N54" s="797"/>
      <c r="O54" s="799">
        <f t="shared" si="20"/>
        <v>0</v>
      </c>
      <c r="P54" s="826"/>
      <c r="Q54" s="797"/>
      <c r="R54" s="798"/>
      <c r="S54" s="798">
        <f>D54</f>
        <v>0</v>
      </c>
      <c r="T54" s="826"/>
      <c r="U54" s="797">
        <f t="shared" si="3"/>
        <v>0</v>
      </c>
      <c r="V54" s="798">
        <f t="shared" si="22"/>
        <v>0</v>
      </c>
      <c r="W54" s="798">
        <f t="shared" si="23"/>
        <v>0</v>
      </c>
      <c r="X54" s="799">
        <f t="shared" si="18"/>
        <v>0</v>
      </c>
      <c r="Y54" s="796">
        <f t="shared" si="19"/>
        <v>0</v>
      </c>
      <c r="Z54" s="800" t="s">
        <v>72</v>
      </c>
      <c r="AA54" s="801" t="s">
        <v>47</v>
      </c>
      <c r="AB54" s="801" t="s">
        <v>47</v>
      </c>
      <c r="AC54" s="801" t="s">
        <v>47</v>
      </c>
      <c r="AD54" s="802" t="s">
        <v>72</v>
      </c>
      <c r="AE54" s="803">
        <f t="shared" si="15"/>
        <v>0</v>
      </c>
      <c r="AF54" s="804">
        <f t="shared" si="15"/>
        <v>0</v>
      </c>
      <c r="AG54" s="804">
        <f t="shared" si="15"/>
        <v>0</v>
      </c>
      <c r="AH54" s="805">
        <f t="shared" si="15"/>
        <v>0</v>
      </c>
      <c r="AI54" s="803">
        <f t="shared" si="14"/>
        <v>0</v>
      </c>
      <c r="AJ54" s="804">
        <f t="shared" si="14"/>
        <v>0</v>
      </c>
      <c r="AK54" s="804">
        <f t="shared" si="14"/>
        <v>0</v>
      </c>
      <c r="AL54" s="805">
        <f t="shared" si="14"/>
        <v>0</v>
      </c>
    </row>
    <row r="55" spans="1:38" s="881" customFormat="1" ht="11.25">
      <c r="A55" s="867" t="s">
        <v>73</v>
      </c>
      <c r="B55" s="868">
        <f>SUM(D55:D56)</f>
        <v>0</v>
      </c>
      <c r="C55" s="869" t="s">
        <v>73</v>
      </c>
      <c r="D55" s="870">
        <f t="shared" si="0"/>
        <v>0</v>
      </c>
      <c r="E55" s="871">
        <f>SUM('三原市'!D8:D18)</f>
        <v>0</v>
      </c>
      <c r="F55" s="872"/>
      <c r="G55" s="873">
        <f>SUM('三原市'!G8:G18)</f>
        <v>0</v>
      </c>
      <c r="H55" s="873">
        <f>SUM('三原市'!J8:J18)</f>
        <v>0</v>
      </c>
      <c r="I55" s="873">
        <f>SUM('三原市'!M8:M18)</f>
        <v>0</v>
      </c>
      <c r="J55" s="873">
        <f>SUM('三原市'!P8:P18)</f>
        <v>0</v>
      </c>
      <c r="K55" s="873">
        <f>SUM('三原市'!S8:S18)</f>
        <v>0</v>
      </c>
      <c r="L55" s="873"/>
      <c r="M55" s="873"/>
      <c r="N55" s="871"/>
      <c r="O55" s="874">
        <f t="shared" si="20"/>
        <v>0</v>
      </c>
      <c r="P55" s="875"/>
      <c r="Q55" s="871">
        <f t="shared" si="21"/>
        <v>0</v>
      </c>
      <c r="R55" s="873">
        <f>Q55</f>
        <v>0</v>
      </c>
      <c r="S55" s="873"/>
      <c r="T55" s="875"/>
      <c r="U55" s="871">
        <f t="shared" si="3"/>
        <v>0</v>
      </c>
      <c r="V55" s="873">
        <f t="shared" si="22"/>
        <v>0</v>
      </c>
      <c r="W55" s="873">
        <f t="shared" si="23"/>
        <v>0</v>
      </c>
      <c r="X55" s="874">
        <f t="shared" si="18"/>
        <v>0</v>
      </c>
      <c r="Y55" s="876">
        <f t="shared" si="19"/>
        <v>0</v>
      </c>
      <c r="Z55" s="801" t="s">
        <v>85</v>
      </c>
      <c r="AA55" s="877" t="s">
        <v>47</v>
      </c>
      <c r="AB55" s="877" t="s">
        <v>85</v>
      </c>
      <c r="AC55" s="877" t="s">
        <v>85</v>
      </c>
      <c r="AD55" s="877" t="s">
        <v>85</v>
      </c>
      <c r="AE55" s="878">
        <f aca="true" t="shared" si="24" ref="AE55:AH58">IF(OR(AA55=$Z55,AA55="福山"),SUM($U55:$V55),SUM($U55:$V55)+$X55)</f>
        <v>0</v>
      </c>
      <c r="AF55" s="879">
        <f t="shared" si="24"/>
        <v>0</v>
      </c>
      <c r="AG55" s="879">
        <f t="shared" si="24"/>
        <v>0</v>
      </c>
      <c r="AH55" s="880">
        <f t="shared" si="24"/>
        <v>0</v>
      </c>
      <c r="AI55" s="878">
        <f aca="true" t="shared" si="25" ref="AI55:AL58">IF(OR(AA55=$Z55,AA55="福山"),SUM($U55,$W55),SUM($U55,$W55,$Y55))</f>
        <v>0</v>
      </c>
      <c r="AJ55" s="879">
        <f t="shared" si="25"/>
        <v>0</v>
      </c>
      <c r="AK55" s="879">
        <f t="shared" si="25"/>
        <v>0</v>
      </c>
      <c r="AL55" s="880">
        <f t="shared" si="25"/>
        <v>0</v>
      </c>
    </row>
    <row r="56" spans="1:38" s="881" customFormat="1" ht="11.25">
      <c r="A56" s="867"/>
      <c r="B56" s="882"/>
      <c r="C56" s="869" t="s">
        <v>86</v>
      </c>
      <c r="D56" s="870">
        <f t="shared" si="0"/>
        <v>0</v>
      </c>
      <c r="E56" s="871">
        <f>SUM('三原市'!D21:D24)</f>
        <v>0</v>
      </c>
      <c r="F56" s="872"/>
      <c r="G56" s="873">
        <f>SUM('三原市'!G21:G24)</f>
        <v>0</v>
      </c>
      <c r="H56" s="873">
        <f>SUM('三原市'!J21:J24)</f>
        <v>0</v>
      </c>
      <c r="I56" s="873">
        <f>SUM('三原市'!M21:M24)</f>
        <v>0</v>
      </c>
      <c r="J56" s="873">
        <f>SUM('三原市'!P21:P24)</f>
        <v>0</v>
      </c>
      <c r="K56" s="873">
        <f>SUM('三原市'!S21:S24)</f>
        <v>0</v>
      </c>
      <c r="L56" s="873"/>
      <c r="M56" s="873"/>
      <c r="N56" s="871"/>
      <c r="O56" s="874">
        <f t="shared" si="20"/>
        <v>0</v>
      </c>
      <c r="P56" s="875"/>
      <c r="Q56" s="871">
        <f t="shared" si="21"/>
        <v>0</v>
      </c>
      <c r="R56" s="873"/>
      <c r="S56" s="873">
        <f>E56</f>
        <v>0</v>
      </c>
      <c r="T56" s="875"/>
      <c r="U56" s="871">
        <f t="shared" si="3"/>
        <v>0</v>
      </c>
      <c r="V56" s="873">
        <f t="shared" si="22"/>
        <v>0</v>
      </c>
      <c r="W56" s="873">
        <f t="shared" si="23"/>
        <v>0</v>
      </c>
      <c r="X56" s="874">
        <f t="shared" si="18"/>
        <v>0</v>
      </c>
      <c r="Y56" s="876">
        <f t="shared" si="19"/>
        <v>0</v>
      </c>
      <c r="Z56" s="801" t="s">
        <v>85</v>
      </c>
      <c r="AA56" s="877" t="s">
        <v>47</v>
      </c>
      <c r="AB56" s="877" t="s">
        <v>85</v>
      </c>
      <c r="AC56" s="877" t="s">
        <v>85</v>
      </c>
      <c r="AD56" s="877" t="s">
        <v>85</v>
      </c>
      <c r="AE56" s="878">
        <f t="shared" si="24"/>
        <v>0</v>
      </c>
      <c r="AF56" s="879">
        <f t="shared" si="24"/>
        <v>0</v>
      </c>
      <c r="AG56" s="879">
        <f t="shared" si="24"/>
        <v>0</v>
      </c>
      <c r="AH56" s="880">
        <f t="shared" si="24"/>
        <v>0</v>
      </c>
      <c r="AI56" s="878">
        <f t="shared" si="25"/>
        <v>0</v>
      </c>
      <c r="AJ56" s="879">
        <f t="shared" si="25"/>
        <v>0</v>
      </c>
      <c r="AK56" s="879">
        <f t="shared" si="25"/>
        <v>0</v>
      </c>
      <c r="AL56" s="880">
        <f t="shared" si="25"/>
        <v>0</v>
      </c>
    </row>
    <row r="57" spans="1:38" ht="11.25">
      <c r="A57" s="839" t="s">
        <v>87</v>
      </c>
      <c r="B57" s="842">
        <f>SUM(D57:D58)</f>
        <v>0</v>
      </c>
      <c r="C57" s="790" t="s">
        <v>87</v>
      </c>
      <c r="D57" s="824">
        <f t="shared" si="0"/>
        <v>0</v>
      </c>
      <c r="E57" s="797">
        <f>'尾道市'!D31</f>
        <v>0</v>
      </c>
      <c r="F57" s="825"/>
      <c r="G57" s="798">
        <f>'尾道市'!G31</f>
        <v>0</v>
      </c>
      <c r="H57" s="798">
        <f>'尾道市'!J31</f>
        <v>0</v>
      </c>
      <c r="I57" s="798">
        <f>'尾道市'!M31</f>
        <v>0</v>
      </c>
      <c r="J57" s="798"/>
      <c r="K57" s="798">
        <f>'尾道市'!S31</f>
        <v>0</v>
      </c>
      <c r="L57" s="798"/>
      <c r="M57" s="798"/>
      <c r="N57" s="797"/>
      <c r="O57" s="799">
        <f t="shared" si="20"/>
        <v>0</v>
      </c>
      <c r="P57" s="826"/>
      <c r="Q57" s="797">
        <f t="shared" si="21"/>
        <v>0</v>
      </c>
      <c r="R57" s="798">
        <f>Q57-S57</f>
        <v>0</v>
      </c>
      <c r="S57" s="798">
        <f>SUM('尾道市'!D15:D18,'尾道市'!G15:G18,'尾道市'!J15:J18,'尾道市'!M15:M18,'尾道市'!D28:D29,'尾道市'!G28:G29,'尾道市'!J28:J29,'尾道市'!M28:M29)</f>
        <v>0</v>
      </c>
      <c r="T57" s="826"/>
      <c r="U57" s="797">
        <f t="shared" si="3"/>
        <v>0</v>
      </c>
      <c r="V57" s="798">
        <f t="shared" si="22"/>
        <v>0</v>
      </c>
      <c r="W57" s="798">
        <f t="shared" si="23"/>
        <v>0</v>
      </c>
      <c r="X57" s="799">
        <f t="shared" si="18"/>
        <v>0</v>
      </c>
      <c r="Y57" s="796">
        <f t="shared" si="19"/>
        <v>0</v>
      </c>
      <c r="Z57" s="801" t="s">
        <v>85</v>
      </c>
      <c r="AA57" s="801" t="s">
        <v>47</v>
      </c>
      <c r="AB57" s="801" t="s">
        <v>85</v>
      </c>
      <c r="AC57" s="801" t="s">
        <v>85</v>
      </c>
      <c r="AD57" s="801" t="s">
        <v>85</v>
      </c>
      <c r="AE57" s="803">
        <f t="shared" si="24"/>
        <v>0</v>
      </c>
      <c r="AF57" s="804">
        <f t="shared" si="24"/>
        <v>0</v>
      </c>
      <c r="AG57" s="804">
        <f t="shared" si="24"/>
        <v>0</v>
      </c>
      <c r="AH57" s="805">
        <f t="shared" si="24"/>
        <v>0</v>
      </c>
      <c r="AI57" s="883">
        <f t="shared" si="25"/>
        <v>0</v>
      </c>
      <c r="AJ57" s="804">
        <f t="shared" si="25"/>
        <v>0</v>
      </c>
      <c r="AK57" s="804">
        <f t="shared" si="25"/>
        <v>0</v>
      </c>
      <c r="AL57" s="884">
        <f t="shared" si="25"/>
        <v>0</v>
      </c>
    </row>
    <row r="58" spans="1:38" ht="11.25">
      <c r="A58" s="839"/>
      <c r="B58" s="840"/>
      <c r="C58" s="790" t="s">
        <v>88</v>
      </c>
      <c r="D58" s="824">
        <f t="shared" si="0"/>
        <v>0</v>
      </c>
      <c r="E58" s="797">
        <f>'尾道市'!D41</f>
        <v>0</v>
      </c>
      <c r="F58" s="825"/>
      <c r="G58" s="798">
        <f>'尾道市'!G41</f>
        <v>0</v>
      </c>
      <c r="H58" s="798">
        <f>'尾道市'!J41</f>
        <v>0</v>
      </c>
      <c r="I58" s="798">
        <f>'尾道市'!M41</f>
        <v>0</v>
      </c>
      <c r="J58" s="798">
        <f>'尾道市'!P41</f>
        <v>0</v>
      </c>
      <c r="K58" s="798"/>
      <c r="L58" s="798"/>
      <c r="M58" s="798">
        <f>'尾道市'!S41</f>
        <v>0</v>
      </c>
      <c r="N58" s="797"/>
      <c r="O58" s="799">
        <f t="shared" si="20"/>
        <v>0</v>
      </c>
      <c r="P58" s="826"/>
      <c r="Q58" s="797">
        <f t="shared" si="21"/>
        <v>0</v>
      </c>
      <c r="R58" s="798"/>
      <c r="S58" s="798"/>
      <c r="T58" s="826">
        <f>D58</f>
        <v>0</v>
      </c>
      <c r="U58" s="797">
        <f t="shared" si="3"/>
        <v>0</v>
      </c>
      <c r="V58" s="798">
        <f>(ROUNDUP('尾道市'!D36/'枚数集計'!W69,0)+ROUNDUP('尾道市'!D39/'枚数集計'!W69,0)+ROUNDUP('尾道市'!G37/'枚数集計'!W69,0)+ROUNDUP('尾道市'!G38/'枚数集計'!W69,0)+ROUNDUP('尾道市'!J36/'枚数集計'!W69,0)+ROUNDUP('尾道市'!J38/'枚数集計'!W69,0)+ROUNDUP('尾道市'!S36/'枚数集計'!W69,0))*300</f>
        <v>0</v>
      </c>
      <c r="W58" s="798">
        <f>(ROUNDUP('尾道市'!D36/'枚数集計'!X69,0)+ROUNDUP('尾道市'!D39/'枚数集計'!X69,0)+ROUNDUP('尾道市'!G37/'枚数集計'!X69,0)+ROUNDUP('尾道市'!G38/'枚数集計'!X69,0)+ROUNDUP('尾道市'!J36/'枚数集計'!X69,0)+ROUNDUP('尾道市'!J38/'枚数集計'!X69,0)+ROUNDUP('尾道市'!S36/'枚数集計'!X69,0))*300</f>
        <v>0</v>
      </c>
      <c r="X58" s="799">
        <f t="shared" si="18"/>
        <v>0</v>
      </c>
      <c r="Y58" s="796">
        <f t="shared" si="19"/>
        <v>0</v>
      </c>
      <c r="Z58" s="801" t="s">
        <v>85</v>
      </c>
      <c r="AA58" s="801" t="s">
        <v>47</v>
      </c>
      <c r="AB58" s="801" t="s">
        <v>85</v>
      </c>
      <c r="AC58" s="801" t="s">
        <v>85</v>
      </c>
      <c r="AD58" s="801" t="s">
        <v>85</v>
      </c>
      <c r="AE58" s="803">
        <f t="shared" si="24"/>
        <v>0</v>
      </c>
      <c r="AF58" s="804">
        <f t="shared" si="24"/>
        <v>0</v>
      </c>
      <c r="AG58" s="804">
        <f t="shared" si="24"/>
        <v>0</v>
      </c>
      <c r="AH58" s="805">
        <f t="shared" si="24"/>
        <v>0</v>
      </c>
      <c r="AI58" s="883">
        <f t="shared" si="25"/>
        <v>0</v>
      </c>
      <c r="AJ58" s="804">
        <f t="shared" si="25"/>
        <v>0</v>
      </c>
      <c r="AK58" s="804">
        <f t="shared" si="25"/>
        <v>0</v>
      </c>
      <c r="AL58" s="884">
        <f t="shared" si="25"/>
        <v>0</v>
      </c>
    </row>
    <row r="59" spans="1:38" s="898" customFormat="1" ht="11.25">
      <c r="A59" s="885" t="s">
        <v>89</v>
      </c>
      <c r="B59" s="886">
        <f>SUM(D59:D61)</f>
        <v>0</v>
      </c>
      <c r="C59" s="887" t="s">
        <v>89</v>
      </c>
      <c r="D59" s="888">
        <f t="shared" si="0"/>
        <v>0</v>
      </c>
      <c r="E59" s="889">
        <f>'神石郡'!D13</f>
        <v>0</v>
      </c>
      <c r="F59" s="890"/>
      <c r="G59" s="891">
        <f>'神石郡'!G13</f>
        <v>0</v>
      </c>
      <c r="H59" s="891">
        <f>'神石郡'!J13</f>
        <v>0</v>
      </c>
      <c r="I59" s="891">
        <f>'神石郡'!M13</f>
        <v>0</v>
      </c>
      <c r="J59" s="891"/>
      <c r="K59" s="891">
        <f>'神石郡'!P13</f>
        <v>0</v>
      </c>
      <c r="L59" s="891">
        <f>'神石郡'!S13</f>
        <v>0</v>
      </c>
      <c r="M59" s="891"/>
      <c r="N59" s="889"/>
      <c r="O59" s="892">
        <f>SUM('神石郡'!D13,'神石郡'!J13,'神石郡'!S13)</f>
        <v>0</v>
      </c>
      <c r="P59" s="893">
        <f>'神石郡'!P13</f>
        <v>0</v>
      </c>
      <c r="Q59" s="889">
        <f t="shared" si="21"/>
        <v>0</v>
      </c>
      <c r="R59" s="891"/>
      <c r="S59" s="891">
        <f>D59</f>
        <v>0</v>
      </c>
      <c r="T59" s="893"/>
      <c r="U59" s="889">
        <f t="shared" si="3"/>
        <v>0</v>
      </c>
      <c r="V59" s="891">
        <f>S59*0.3</f>
        <v>0</v>
      </c>
      <c r="W59" s="891">
        <f>S59*0.3</f>
        <v>0</v>
      </c>
      <c r="X59" s="892">
        <f t="shared" si="18"/>
        <v>0</v>
      </c>
      <c r="Y59" s="894">
        <f t="shared" si="19"/>
        <v>0</v>
      </c>
      <c r="Z59" s="895" t="s">
        <v>85</v>
      </c>
      <c r="AA59" s="896" t="s">
        <v>47</v>
      </c>
      <c r="AB59" s="896" t="s">
        <v>85</v>
      </c>
      <c r="AC59" s="896" t="s">
        <v>85</v>
      </c>
      <c r="AD59" s="897" t="s">
        <v>85</v>
      </c>
      <c r="AE59" s="803">
        <f aca="true" t="shared" si="26" ref="AE59:AH67">IF(AA59&lt;&gt;$Z59,SUM($U59,$V59,$X59),SUM($U59:$V59))</f>
        <v>0</v>
      </c>
      <c r="AF59" s="804">
        <f t="shared" si="26"/>
        <v>0</v>
      </c>
      <c r="AG59" s="804">
        <f t="shared" si="26"/>
        <v>0</v>
      </c>
      <c r="AH59" s="805">
        <f t="shared" si="26"/>
        <v>0</v>
      </c>
      <c r="AI59" s="803">
        <f>IF(AA59&lt;&gt;$Z59,SUM($U59:$V59)+$Y59,SUM($U59:$V59))</f>
        <v>0</v>
      </c>
      <c r="AJ59" s="804">
        <f>IF(AB59&lt;&gt;$Z59,SUM($U59:$V59)+$Y59,SUM($U59:$V59))</f>
        <v>0</v>
      </c>
      <c r="AK59" s="804">
        <f>IF(AC59&lt;&gt;$Z59,SUM($U59:$V59)+$Y59,SUM($U59:$V59))</f>
        <v>0</v>
      </c>
      <c r="AL59" s="805">
        <f>IF(AD59&lt;&gt;$Z59,SUM($U59:$V59)+$Y59,SUM($U59:$V59))</f>
        <v>0</v>
      </c>
    </row>
    <row r="60" spans="1:38" s="898" customFormat="1" ht="11.25">
      <c r="A60" s="885"/>
      <c r="B60" s="899"/>
      <c r="C60" s="887" t="s">
        <v>90</v>
      </c>
      <c r="D60" s="888">
        <f t="shared" si="0"/>
        <v>0</v>
      </c>
      <c r="E60" s="889">
        <f>'神石郡'!D29</f>
        <v>0</v>
      </c>
      <c r="F60" s="890"/>
      <c r="G60" s="891">
        <f>'神石郡'!G29</f>
        <v>0</v>
      </c>
      <c r="H60" s="891">
        <f>'神石郡'!J29</f>
        <v>0</v>
      </c>
      <c r="I60" s="891">
        <f>'神石郡'!M29</f>
        <v>0</v>
      </c>
      <c r="J60" s="891"/>
      <c r="K60" s="891">
        <f>'神石郡'!P29</f>
        <v>0</v>
      </c>
      <c r="L60" s="891">
        <f>'神石郡'!S29</f>
        <v>0</v>
      </c>
      <c r="M60" s="891"/>
      <c r="N60" s="889"/>
      <c r="O60" s="892">
        <f>SUM(E60:K60)+SUM('神石郡'!S18:'神石郡'!S26)</f>
        <v>0</v>
      </c>
      <c r="P60" s="893">
        <f>SUM('神石郡'!S27:S28)</f>
        <v>0</v>
      </c>
      <c r="Q60" s="889">
        <f t="shared" si="21"/>
        <v>0</v>
      </c>
      <c r="R60" s="891"/>
      <c r="S60" s="891"/>
      <c r="T60" s="893">
        <f>D60</f>
        <v>0</v>
      </c>
      <c r="U60" s="889">
        <f t="shared" si="3"/>
        <v>0</v>
      </c>
      <c r="V60" s="900">
        <f>ROUNDUP(SUM(T60,T61)/(4000/(2000/W69)),0)*390</f>
        <v>0</v>
      </c>
      <c r="W60" s="900">
        <f>ROUNDUP(SUM(T60,T61)/(4000/(2000/X69)),0)*400</f>
        <v>0</v>
      </c>
      <c r="X60" s="892">
        <f t="shared" si="18"/>
        <v>0</v>
      </c>
      <c r="Y60" s="894">
        <f t="shared" si="19"/>
        <v>0</v>
      </c>
      <c r="Z60" s="895" t="s">
        <v>85</v>
      </c>
      <c r="AA60" s="896" t="s">
        <v>47</v>
      </c>
      <c r="AB60" s="896" t="s">
        <v>85</v>
      </c>
      <c r="AC60" s="896" t="s">
        <v>85</v>
      </c>
      <c r="AD60" s="897" t="s">
        <v>85</v>
      </c>
      <c r="AE60" s="803">
        <f t="shared" si="26"/>
        <v>0</v>
      </c>
      <c r="AF60" s="804">
        <f t="shared" si="26"/>
        <v>0</v>
      </c>
      <c r="AG60" s="804">
        <f t="shared" si="26"/>
        <v>0</v>
      </c>
      <c r="AH60" s="805">
        <f t="shared" si="26"/>
        <v>0</v>
      </c>
      <c r="AI60" s="803">
        <f>IF(AA60&lt;&gt;$Z60,SUM($U60,$W60)+$Y60,SUM($U60,$W60))</f>
        <v>0</v>
      </c>
      <c r="AJ60" s="804">
        <f>IF(AB60&lt;&gt;$Z60,SUM($U60,$W60)+$Y60,SUM($U60,$W60))</f>
        <v>0</v>
      </c>
      <c r="AK60" s="804">
        <f>IF(AC60&lt;&gt;$Z60,SUM($U60,$W60)+$Y60,SUM($U60,$W60))</f>
        <v>0</v>
      </c>
      <c r="AL60" s="805">
        <f>IF(AD60&lt;&gt;$Z60,SUM($U60,$W60)+$Y60,SUM($U60,$W60))</f>
        <v>0</v>
      </c>
    </row>
    <row r="61" spans="1:38" s="898" customFormat="1" ht="11.25">
      <c r="A61" s="901"/>
      <c r="B61" s="899"/>
      <c r="C61" s="902" t="s">
        <v>91</v>
      </c>
      <c r="D61" s="903">
        <f t="shared" si="0"/>
        <v>0</v>
      </c>
      <c r="E61" s="904">
        <f>'神石郡'!D42</f>
        <v>0</v>
      </c>
      <c r="F61" s="905"/>
      <c r="G61" s="900">
        <f>'神石郡'!G42</f>
        <v>0</v>
      </c>
      <c r="H61" s="900">
        <f>'神石郡'!J42</f>
        <v>0</v>
      </c>
      <c r="I61" s="900">
        <f>'神石郡'!M42</f>
        <v>0</v>
      </c>
      <c r="J61" s="900"/>
      <c r="K61" s="900">
        <f>'神石郡'!P42</f>
        <v>0</v>
      </c>
      <c r="L61" s="900">
        <f>'神石郡'!S42</f>
        <v>0</v>
      </c>
      <c r="M61" s="900"/>
      <c r="N61" s="904"/>
      <c r="O61" s="906">
        <f aca="true" t="shared" si="27" ref="O61:O67">D61</f>
        <v>0</v>
      </c>
      <c r="P61" s="907"/>
      <c r="Q61" s="904">
        <f t="shared" si="21"/>
        <v>0</v>
      </c>
      <c r="R61" s="900"/>
      <c r="S61" s="900"/>
      <c r="T61" s="907">
        <f>D61</f>
        <v>0</v>
      </c>
      <c r="U61" s="904">
        <f t="shared" si="3"/>
        <v>0</v>
      </c>
      <c r="V61" s="908"/>
      <c r="W61" s="908"/>
      <c r="X61" s="906">
        <f t="shared" si="18"/>
        <v>0</v>
      </c>
      <c r="Y61" s="909">
        <f t="shared" si="19"/>
        <v>0</v>
      </c>
      <c r="Z61" s="910" t="s">
        <v>85</v>
      </c>
      <c r="AA61" s="911" t="s">
        <v>47</v>
      </c>
      <c r="AB61" s="911" t="s">
        <v>85</v>
      </c>
      <c r="AC61" s="911" t="s">
        <v>85</v>
      </c>
      <c r="AD61" s="912" t="s">
        <v>85</v>
      </c>
      <c r="AE61" s="913">
        <f t="shared" si="26"/>
        <v>0</v>
      </c>
      <c r="AF61" s="914">
        <f t="shared" si="26"/>
        <v>0</v>
      </c>
      <c r="AG61" s="914">
        <f t="shared" si="26"/>
        <v>0</v>
      </c>
      <c r="AH61" s="915">
        <f t="shared" si="26"/>
        <v>0</v>
      </c>
      <c r="AI61" s="916">
        <f>IF(AA61&lt;&gt;$Z61,SUM($U61:$V61)+$Y61,SUM($U61:$V61))</f>
        <v>0</v>
      </c>
      <c r="AJ61" s="917">
        <f>IF(AB61&lt;&gt;$Z61,SUM($U61:$V61)+$Y61,SUM($U61:$V61))</f>
        <v>0</v>
      </c>
      <c r="AK61" s="917">
        <f>IF(AC61&lt;&gt;$Z61,SUM($U61:$V61)+$Y61,SUM($U61:$V61))</f>
        <v>0</v>
      </c>
      <c r="AL61" s="918">
        <f>IF(AD61&lt;&gt;$Z61,SUM($U61:$V61)+$Y61,SUM($U61:$V61))</f>
        <v>0</v>
      </c>
    </row>
    <row r="62" spans="1:38" ht="11.25">
      <c r="A62" s="919" t="s">
        <v>92</v>
      </c>
      <c r="B62" s="920">
        <f>SUM(D62:D64)</f>
        <v>0</v>
      </c>
      <c r="C62" s="775" t="s">
        <v>93</v>
      </c>
      <c r="D62" s="776">
        <f t="shared" si="0"/>
        <v>0</v>
      </c>
      <c r="E62" s="777">
        <f>SUM('福山市1'!D8:D37)</f>
        <v>0</v>
      </c>
      <c r="F62" s="778"/>
      <c r="G62" s="779">
        <f>SUM('福山市1'!G8:G37)</f>
        <v>0</v>
      </c>
      <c r="H62" s="779">
        <f>SUM('福山市1'!J8:J37)</f>
        <v>0</v>
      </c>
      <c r="I62" s="779">
        <f>SUM('福山市1'!M8:M37)</f>
        <v>0</v>
      </c>
      <c r="J62" s="779">
        <f>SUM('福山市1'!P8:P13)</f>
        <v>0</v>
      </c>
      <c r="K62" s="779">
        <f>SUM('福山市1'!S8:S37)</f>
        <v>0</v>
      </c>
      <c r="L62" s="779"/>
      <c r="M62" s="779"/>
      <c r="N62" s="777"/>
      <c r="O62" s="780">
        <f t="shared" si="27"/>
        <v>0</v>
      </c>
      <c r="P62" s="781"/>
      <c r="Q62" s="777">
        <f t="shared" si="21"/>
        <v>0</v>
      </c>
      <c r="R62" s="779">
        <f>Q62-S62</f>
        <v>0</v>
      </c>
      <c r="S62" s="779">
        <f>SUM('福山市1'!D28,'福山市1'!J28)</f>
        <v>0</v>
      </c>
      <c r="T62" s="781"/>
      <c r="U62" s="777">
        <f t="shared" si="3"/>
        <v>0</v>
      </c>
      <c r="V62" s="779">
        <f aca="true" t="shared" si="28" ref="V62:V67">S62*0.3</f>
        <v>0</v>
      </c>
      <c r="W62" s="779">
        <f aca="true" t="shared" si="29" ref="W62:W67">S62*0.3</f>
        <v>0</v>
      </c>
      <c r="X62" s="780">
        <f t="shared" si="18"/>
        <v>0</v>
      </c>
      <c r="Y62" s="781">
        <f t="shared" si="19"/>
        <v>0</v>
      </c>
      <c r="Z62" s="782" t="s">
        <v>85</v>
      </c>
      <c r="AA62" s="783" t="s">
        <v>47</v>
      </c>
      <c r="AB62" s="783" t="s">
        <v>85</v>
      </c>
      <c r="AC62" s="783" t="s">
        <v>85</v>
      </c>
      <c r="AD62" s="784" t="s">
        <v>85</v>
      </c>
      <c r="AE62" s="785">
        <f t="shared" si="26"/>
        <v>0</v>
      </c>
      <c r="AF62" s="786">
        <f t="shared" si="26"/>
        <v>0</v>
      </c>
      <c r="AG62" s="786">
        <f t="shared" si="26"/>
        <v>0</v>
      </c>
      <c r="AH62" s="787">
        <f t="shared" si="26"/>
        <v>0</v>
      </c>
      <c r="AI62" s="785">
        <f aca="true" t="shared" si="30" ref="AI62:AL67">IF(AA62&lt;&gt;$Z62,SUM($U62,$W62)+$Y62,SUM($U62,$W62))</f>
        <v>0</v>
      </c>
      <c r="AJ62" s="786">
        <f t="shared" si="30"/>
        <v>0</v>
      </c>
      <c r="AK62" s="786">
        <f t="shared" si="30"/>
        <v>0</v>
      </c>
      <c r="AL62" s="787">
        <f t="shared" si="30"/>
        <v>0</v>
      </c>
    </row>
    <row r="63" spans="1:38" ht="11.25">
      <c r="A63" s="848"/>
      <c r="B63" s="831"/>
      <c r="C63" s="921" t="s">
        <v>94</v>
      </c>
      <c r="D63" s="824">
        <f t="shared" si="0"/>
        <v>0</v>
      </c>
      <c r="E63" s="922">
        <f>SUM('福山市1'!D38:D39)</f>
        <v>0</v>
      </c>
      <c r="F63" s="923"/>
      <c r="G63" s="924">
        <f>SUM('福山市1'!G38:G39)</f>
        <v>0</v>
      </c>
      <c r="H63" s="924">
        <f>SUM('福山市1'!J38:J39)</f>
        <v>0</v>
      </c>
      <c r="I63" s="924">
        <f>SUM('福山市1'!M38:M39)</f>
        <v>0</v>
      </c>
      <c r="J63" s="924"/>
      <c r="K63" s="924">
        <f>SUM('福山市1'!S38:S39)</f>
        <v>0</v>
      </c>
      <c r="L63" s="924"/>
      <c r="M63" s="924"/>
      <c r="N63" s="922"/>
      <c r="O63" s="925">
        <f t="shared" si="27"/>
        <v>0</v>
      </c>
      <c r="P63" s="926"/>
      <c r="Q63" s="922">
        <f t="shared" si="21"/>
        <v>0</v>
      </c>
      <c r="R63" s="924">
        <f>Q63</f>
        <v>0</v>
      </c>
      <c r="S63" s="924"/>
      <c r="T63" s="926"/>
      <c r="U63" s="797">
        <f t="shared" si="3"/>
        <v>0</v>
      </c>
      <c r="V63" s="798">
        <f t="shared" si="28"/>
        <v>0</v>
      </c>
      <c r="W63" s="798">
        <f t="shared" si="29"/>
        <v>0</v>
      </c>
      <c r="X63" s="799">
        <f t="shared" si="18"/>
        <v>0</v>
      </c>
      <c r="Y63" s="796">
        <f t="shared" si="19"/>
        <v>0</v>
      </c>
      <c r="Z63" s="800" t="s">
        <v>85</v>
      </c>
      <c r="AA63" s="801" t="s">
        <v>47</v>
      </c>
      <c r="AB63" s="801" t="s">
        <v>85</v>
      </c>
      <c r="AC63" s="801" t="s">
        <v>85</v>
      </c>
      <c r="AD63" s="802" t="s">
        <v>85</v>
      </c>
      <c r="AE63" s="803">
        <f t="shared" si="26"/>
        <v>0</v>
      </c>
      <c r="AF63" s="804">
        <f t="shared" si="26"/>
        <v>0</v>
      </c>
      <c r="AG63" s="804">
        <f t="shared" si="26"/>
        <v>0</v>
      </c>
      <c r="AH63" s="805">
        <f t="shared" si="26"/>
        <v>0</v>
      </c>
      <c r="AI63" s="803">
        <f t="shared" si="30"/>
        <v>0</v>
      </c>
      <c r="AJ63" s="804">
        <f t="shared" si="30"/>
        <v>0</v>
      </c>
      <c r="AK63" s="804">
        <f t="shared" si="30"/>
        <v>0</v>
      </c>
      <c r="AL63" s="805">
        <f t="shared" si="30"/>
        <v>0</v>
      </c>
    </row>
    <row r="64" spans="1:38" ht="11.25">
      <c r="A64" s="927"/>
      <c r="B64" s="928"/>
      <c r="C64" s="808" t="s">
        <v>94</v>
      </c>
      <c r="D64" s="827">
        <f t="shared" si="0"/>
        <v>0</v>
      </c>
      <c r="E64" s="815">
        <f>SUM('福山市1'!D40:D41)</f>
        <v>0</v>
      </c>
      <c r="F64" s="828"/>
      <c r="G64" s="816">
        <f>SUM('福山市1'!G40:G41)</f>
        <v>0</v>
      </c>
      <c r="H64" s="816">
        <f>SUM('福山市1'!J40:J41)</f>
        <v>0</v>
      </c>
      <c r="I64" s="816">
        <f>SUM('福山市1'!M40:M41)</f>
        <v>0</v>
      </c>
      <c r="J64" s="816"/>
      <c r="K64" s="816">
        <f>SUM('福山市1'!R40:R41)</f>
        <v>0</v>
      </c>
      <c r="L64" s="816"/>
      <c r="M64" s="816"/>
      <c r="N64" s="815"/>
      <c r="O64" s="817">
        <f t="shared" si="27"/>
        <v>0</v>
      </c>
      <c r="P64" s="829"/>
      <c r="Q64" s="815">
        <f t="shared" si="21"/>
        <v>0</v>
      </c>
      <c r="R64" s="816"/>
      <c r="S64" s="816">
        <f>D64</f>
        <v>0</v>
      </c>
      <c r="T64" s="829"/>
      <c r="U64" s="815">
        <f t="shared" si="3"/>
        <v>0</v>
      </c>
      <c r="V64" s="816">
        <f t="shared" si="28"/>
        <v>0</v>
      </c>
      <c r="W64" s="816">
        <f t="shared" si="29"/>
        <v>0</v>
      </c>
      <c r="X64" s="817">
        <f t="shared" si="18"/>
        <v>0</v>
      </c>
      <c r="Y64" s="814">
        <f t="shared" si="19"/>
        <v>0</v>
      </c>
      <c r="Z64" s="818" t="s">
        <v>76</v>
      </c>
      <c r="AA64" s="819" t="s">
        <v>47</v>
      </c>
      <c r="AB64" s="819" t="s">
        <v>76</v>
      </c>
      <c r="AC64" s="819" t="s">
        <v>76</v>
      </c>
      <c r="AD64" s="820" t="s">
        <v>76</v>
      </c>
      <c r="AE64" s="821">
        <f t="shared" si="26"/>
        <v>0</v>
      </c>
      <c r="AF64" s="822">
        <f t="shared" si="26"/>
        <v>0</v>
      </c>
      <c r="AG64" s="822">
        <f t="shared" si="26"/>
        <v>0</v>
      </c>
      <c r="AH64" s="823">
        <f t="shared" si="26"/>
        <v>0</v>
      </c>
      <c r="AI64" s="821">
        <f t="shared" si="30"/>
        <v>0</v>
      </c>
      <c r="AJ64" s="822">
        <f t="shared" si="30"/>
        <v>0</v>
      </c>
      <c r="AK64" s="822">
        <f t="shared" si="30"/>
        <v>0</v>
      </c>
      <c r="AL64" s="823">
        <f t="shared" si="30"/>
        <v>0</v>
      </c>
    </row>
    <row r="65" spans="1:38" ht="11.25">
      <c r="A65" s="919" t="s">
        <v>95</v>
      </c>
      <c r="B65" s="920">
        <f>SUM(D65:D67)</f>
        <v>0</v>
      </c>
      <c r="C65" s="832" t="s">
        <v>93</v>
      </c>
      <c r="D65" s="929">
        <f t="shared" si="0"/>
        <v>0</v>
      </c>
      <c r="E65" s="930"/>
      <c r="F65" s="931"/>
      <c r="G65" s="932"/>
      <c r="H65" s="932"/>
      <c r="I65" s="932"/>
      <c r="J65" s="932"/>
      <c r="K65" s="932"/>
      <c r="L65" s="932">
        <f>SUM('福山市2'!D8:D37)</f>
        <v>0</v>
      </c>
      <c r="M65" s="932"/>
      <c r="N65" s="930"/>
      <c r="O65" s="933">
        <f t="shared" si="27"/>
        <v>0</v>
      </c>
      <c r="P65" s="933"/>
      <c r="Q65" s="930">
        <f t="shared" si="21"/>
        <v>0</v>
      </c>
      <c r="R65" s="932">
        <f>Q65</f>
        <v>0</v>
      </c>
      <c r="S65" s="932"/>
      <c r="T65" s="845"/>
      <c r="U65" s="777">
        <f t="shared" si="3"/>
        <v>0</v>
      </c>
      <c r="V65" s="932">
        <f t="shared" si="28"/>
        <v>0</v>
      </c>
      <c r="W65" s="932">
        <f t="shared" si="29"/>
        <v>0</v>
      </c>
      <c r="X65" s="795">
        <f t="shared" si="18"/>
        <v>0</v>
      </c>
      <c r="Y65" s="814">
        <f t="shared" si="19"/>
        <v>0</v>
      </c>
      <c r="Z65" s="934" t="s">
        <v>85</v>
      </c>
      <c r="AA65" s="935" t="s">
        <v>47</v>
      </c>
      <c r="AB65" s="935" t="s">
        <v>85</v>
      </c>
      <c r="AC65" s="935" t="s">
        <v>85</v>
      </c>
      <c r="AD65" s="936" t="s">
        <v>85</v>
      </c>
      <c r="AE65" s="937">
        <f t="shared" si="26"/>
        <v>0</v>
      </c>
      <c r="AF65" s="938">
        <f t="shared" si="26"/>
        <v>0</v>
      </c>
      <c r="AG65" s="938">
        <f t="shared" si="26"/>
        <v>0</v>
      </c>
      <c r="AH65" s="939">
        <f t="shared" si="26"/>
        <v>0</v>
      </c>
      <c r="AI65" s="937">
        <f t="shared" si="30"/>
        <v>0</v>
      </c>
      <c r="AJ65" s="938">
        <f t="shared" si="30"/>
        <v>0</v>
      </c>
      <c r="AK65" s="938">
        <f t="shared" si="30"/>
        <v>0</v>
      </c>
      <c r="AL65" s="939">
        <f t="shared" si="30"/>
        <v>0</v>
      </c>
    </row>
    <row r="66" spans="1:38" ht="11.25">
      <c r="A66" s="848"/>
      <c r="B66" s="831"/>
      <c r="C66" s="921" t="s">
        <v>94</v>
      </c>
      <c r="D66" s="940">
        <f t="shared" si="0"/>
        <v>0</v>
      </c>
      <c r="E66" s="930"/>
      <c r="F66" s="931"/>
      <c r="G66" s="932"/>
      <c r="H66" s="932"/>
      <c r="I66" s="932"/>
      <c r="J66" s="932"/>
      <c r="K66" s="932"/>
      <c r="L66" s="932">
        <f>SUM('福山市2'!D38:D39)</f>
        <v>0</v>
      </c>
      <c r="M66" s="932"/>
      <c r="N66" s="930"/>
      <c r="O66" s="925">
        <f t="shared" si="27"/>
        <v>0</v>
      </c>
      <c r="P66" s="933"/>
      <c r="Q66" s="922">
        <f t="shared" si="21"/>
        <v>0</v>
      </c>
      <c r="R66" s="932">
        <f>Q66</f>
        <v>0</v>
      </c>
      <c r="S66" s="932"/>
      <c r="T66" s="845"/>
      <c r="U66" s="922">
        <f t="shared" si="3"/>
        <v>0</v>
      </c>
      <c r="V66" s="924">
        <f t="shared" si="28"/>
        <v>0</v>
      </c>
      <c r="W66" s="924">
        <f t="shared" si="29"/>
        <v>0</v>
      </c>
      <c r="X66" s="799">
        <f t="shared" si="18"/>
        <v>0</v>
      </c>
      <c r="Y66" s="814">
        <f t="shared" si="19"/>
        <v>0</v>
      </c>
      <c r="Z66" s="818" t="s">
        <v>85</v>
      </c>
      <c r="AA66" s="819" t="s">
        <v>47</v>
      </c>
      <c r="AB66" s="819" t="s">
        <v>85</v>
      </c>
      <c r="AC66" s="819" t="s">
        <v>85</v>
      </c>
      <c r="AD66" s="820" t="s">
        <v>85</v>
      </c>
      <c r="AE66" s="821">
        <f t="shared" si="26"/>
        <v>0</v>
      </c>
      <c r="AF66" s="822">
        <f t="shared" si="26"/>
        <v>0</v>
      </c>
      <c r="AG66" s="822">
        <f t="shared" si="26"/>
        <v>0</v>
      </c>
      <c r="AH66" s="823">
        <f t="shared" si="26"/>
        <v>0</v>
      </c>
      <c r="AI66" s="821">
        <f t="shared" si="30"/>
        <v>0</v>
      </c>
      <c r="AJ66" s="822">
        <f t="shared" si="30"/>
        <v>0</v>
      </c>
      <c r="AK66" s="822">
        <f t="shared" si="30"/>
        <v>0</v>
      </c>
      <c r="AL66" s="823">
        <f t="shared" si="30"/>
        <v>0</v>
      </c>
    </row>
    <row r="67" spans="1:38" ht="11.25">
      <c r="A67" s="927"/>
      <c r="B67" s="928"/>
      <c r="C67" s="921" t="s">
        <v>94</v>
      </c>
      <c r="D67" s="940">
        <f t="shared" si="0"/>
        <v>0</v>
      </c>
      <c r="E67" s="930"/>
      <c r="F67" s="931"/>
      <c r="G67" s="932"/>
      <c r="H67" s="932"/>
      <c r="I67" s="932"/>
      <c r="J67" s="932"/>
      <c r="K67" s="932"/>
      <c r="L67" s="932">
        <f>SUM('福山市2'!D40:D41)</f>
        <v>0</v>
      </c>
      <c r="M67" s="932"/>
      <c r="N67" s="930"/>
      <c r="O67" s="925">
        <f t="shared" si="27"/>
        <v>0</v>
      </c>
      <c r="P67" s="933"/>
      <c r="Q67" s="922">
        <f t="shared" si="21"/>
        <v>0</v>
      </c>
      <c r="R67" s="932"/>
      <c r="S67" s="932">
        <f>D67</f>
        <v>0</v>
      </c>
      <c r="T67" s="845"/>
      <c r="U67" s="922">
        <f t="shared" si="3"/>
        <v>0</v>
      </c>
      <c r="V67" s="924">
        <f t="shared" si="28"/>
        <v>0</v>
      </c>
      <c r="W67" s="924">
        <f t="shared" si="29"/>
        <v>0</v>
      </c>
      <c r="X67" s="799">
        <f t="shared" si="18"/>
        <v>0</v>
      </c>
      <c r="Y67" s="814">
        <f t="shared" si="19"/>
        <v>0</v>
      </c>
      <c r="Z67" s="818" t="s">
        <v>76</v>
      </c>
      <c r="AA67" s="819" t="s">
        <v>47</v>
      </c>
      <c r="AB67" s="819" t="s">
        <v>76</v>
      </c>
      <c r="AC67" s="819" t="s">
        <v>76</v>
      </c>
      <c r="AD67" s="820" t="s">
        <v>76</v>
      </c>
      <c r="AE67" s="821">
        <f t="shared" si="26"/>
        <v>0</v>
      </c>
      <c r="AF67" s="822">
        <f t="shared" si="26"/>
        <v>0</v>
      </c>
      <c r="AG67" s="822">
        <f t="shared" si="26"/>
        <v>0</v>
      </c>
      <c r="AH67" s="823">
        <f t="shared" si="26"/>
        <v>0</v>
      </c>
      <c r="AI67" s="821">
        <f t="shared" si="30"/>
        <v>0</v>
      </c>
      <c r="AJ67" s="822">
        <f t="shared" si="30"/>
        <v>0</v>
      </c>
      <c r="AK67" s="822">
        <f t="shared" si="30"/>
        <v>0</v>
      </c>
      <c r="AL67" s="823">
        <f t="shared" si="30"/>
        <v>0</v>
      </c>
    </row>
    <row r="68" spans="1:38" ht="11.25">
      <c r="A68" s="941"/>
      <c r="B68" s="942">
        <f>SUM(B4:B67)</f>
        <v>0</v>
      </c>
      <c r="C68" s="758"/>
      <c r="D68" s="942">
        <f aca="true" t="shared" si="31" ref="D68:T68">SUM(D4:D67)</f>
        <v>0</v>
      </c>
      <c r="E68" s="943">
        <f t="shared" si="31"/>
        <v>0</v>
      </c>
      <c r="F68" s="943"/>
      <c r="G68" s="943">
        <f t="shared" si="31"/>
        <v>0</v>
      </c>
      <c r="H68" s="943">
        <f t="shared" si="31"/>
        <v>0</v>
      </c>
      <c r="I68" s="943">
        <f t="shared" si="31"/>
        <v>0</v>
      </c>
      <c r="J68" s="943">
        <f t="shared" si="31"/>
        <v>0</v>
      </c>
      <c r="K68" s="943">
        <f t="shared" si="31"/>
        <v>0</v>
      </c>
      <c r="L68" s="943">
        <f t="shared" si="31"/>
        <v>0</v>
      </c>
      <c r="M68" s="943">
        <f t="shared" si="31"/>
        <v>0</v>
      </c>
      <c r="N68" s="943">
        <f t="shared" si="31"/>
        <v>0</v>
      </c>
      <c r="O68" s="943">
        <f t="shared" si="31"/>
        <v>0</v>
      </c>
      <c r="P68" s="943">
        <f t="shared" si="31"/>
        <v>0</v>
      </c>
      <c r="Q68" s="943">
        <f t="shared" si="31"/>
        <v>0</v>
      </c>
      <c r="R68" s="943">
        <f t="shared" si="31"/>
        <v>0</v>
      </c>
      <c r="S68" s="943">
        <f t="shared" si="31"/>
        <v>0</v>
      </c>
      <c r="T68" s="943">
        <f t="shared" si="31"/>
        <v>0</v>
      </c>
      <c r="U68" s="943">
        <f>INT(SUM(U4:U67))</f>
        <v>0</v>
      </c>
      <c r="V68" s="943">
        <f>INT(SUM(V4:V67))</f>
        <v>0</v>
      </c>
      <c r="W68" s="943">
        <f>INT(SUM(W4:W67))</f>
        <v>0</v>
      </c>
      <c r="X68" s="943">
        <f>INT(SUM(X4:X67))</f>
        <v>0</v>
      </c>
      <c r="Y68" s="943">
        <f>INT(SUM(Y4:Y67))</f>
        <v>0</v>
      </c>
      <c r="Z68" s="751"/>
      <c r="AA68" s="753"/>
      <c r="AB68" s="753"/>
      <c r="AC68" s="753"/>
      <c r="AD68" s="756"/>
      <c r="AE68" s="944">
        <f aca="true" t="shared" si="32" ref="AE68:AL68">INT(SUM(AE4:AE67))</f>
        <v>0</v>
      </c>
      <c r="AF68" s="945">
        <f t="shared" si="32"/>
        <v>0</v>
      </c>
      <c r="AG68" s="945">
        <f t="shared" si="32"/>
        <v>0</v>
      </c>
      <c r="AH68" s="946">
        <f t="shared" si="32"/>
        <v>0</v>
      </c>
      <c r="AI68" s="944">
        <f t="shared" si="32"/>
        <v>0</v>
      </c>
      <c r="AJ68" s="945">
        <f t="shared" si="32"/>
        <v>0</v>
      </c>
      <c r="AK68" s="945">
        <f t="shared" si="32"/>
        <v>0</v>
      </c>
      <c r="AL68" s="946">
        <f t="shared" si="32"/>
        <v>0</v>
      </c>
    </row>
    <row r="69" spans="1:24" ht="11.25">
      <c r="A69" s="745" t="s">
        <v>96</v>
      </c>
      <c r="W69" s="757">
        <v>2000</v>
      </c>
      <c r="X69" s="756">
        <v>1000</v>
      </c>
    </row>
    <row r="70" spans="23:24" ht="11.25">
      <c r="W70" s="947"/>
      <c r="X70" s="948"/>
    </row>
    <row r="71" spans="1:34" ht="11.25">
      <c r="A71" s="745" t="s">
        <v>97</v>
      </c>
      <c r="W71" s="947"/>
      <c r="X71" s="947"/>
      <c r="Y71" s="947"/>
      <c r="Z71" s="947"/>
      <c r="AA71" s="947"/>
      <c r="AB71" s="947"/>
      <c r="AC71" s="947"/>
      <c r="AD71" s="947"/>
      <c r="AE71" s="949"/>
      <c r="AF71" s="947"/>
      <c r="AG71" s="947"/>
      <c r="AH71" s="947"/>
    </row>
    <row r="72" spans="1:33" ht="11.25">
      <c r="A72" s="941" t="s">
        <v>98</v>
      </c>
      <c r="B72" s="942" t="s">
        <v>99</v>
      </c>
      <c r="C72" s="950" t="s">
        <v>100</v>
      </c>
      <c r="D72" s="950" t="s">
        <v>101</v>
      </c>
      <c r="E72" s="950" t="s">
        <v>102</v>
      </c>
      <c r="F72" s="950" t="s">
        <v>103</v>
      </c>
      <c r="G72" s="951" t="s">
        <v>104</v>
      </c>
      <c r="H72" s="952"/>
      <c r="I72" s="952"/>
      <c r="J72" s="953"/>
      <c r="K72" s="951" t="s">
        <v>105</v>
      </c>
      <c r="L72" s="952"/>
      <c r="M72" s="952"/>
      <c r="N72" s="953"/>
      <c r="O72" s="941" t="s">
        <v>106</v>
      </c>
      <c r="P72" s="941"/>
      <c r="U72" s="947"/>
      <c r="V72" s="947"/>
      <c r="W72" s="947"/>
      <c r="X72" s="947"/>
      <c r="Y72" s="947"/>
      <c r="Z72" s="947"/>
      <c r="AA72" s="947"/>
      <c r="AB72" s="947"/>
      <c r="AC72" s="947"/>
      <c r="AD72" s="949"/>
      <c r="AE72" s="947"/>
      <c r="AF72" s="947"/>
      <c r="AG72" s="947"/>
    </row>
    <row r="73" spans="1:33" ht="67.5">
      <c r="A73" s="950" t="s">
        <v>47</v>
      </c>
      <c r="B73" s="950">
        <f aca="true" t="shared" si="33" ref="B73:B81">CHOOSE($B$84,C73,D73,E73,F73)</f>
        <v>0</v>
      </c>
      <c r="C73" s="950">
        <f aca="true" t="shared" si="34" ref="C73:F82">SUMIF(AA$4:AA$67,$A73,$D$4:$D$67)</f>
        <v>0</v>
      </c>
      <c r="D73" s="950">
        <f t="shared" si="34"/>
        <v>0</v>
      </c>
      <c r="E73" s="950">
        <f t="shared" si="34"/>
        <v>0</v>
      </c>
      <c r="F73" s="950">
        <f t="shared" si="34"/>
        <v>0</v>
      </c>
      <c r="G73" s="954" t="s">
        <v>107</v>
      </c>
      <c r="H73" s="955"/>
      <c r="I73" s="955"/>
      <c r="J73" s="953"/>
      <c r="K73" s="951" t="s">
        <v>108</v>
      </c>
      <c r="L73" s="952"/>
      <c r="M73" s="952"/>
      <c r="N73" s="953"/>
      <c r="O73" s="759" t="s">
        <v>109</v>
      </c>
      <c r="P73" s="941"/>
      <c r="U73" s="947"/>
      <c r="V73" s="947"/>
      <c r="W73" s="947"/>
      <c r="X73" s="947"/>
      <c r="Y73" s="947"/>
      <c r="Z73" s="947"/>
      <c r="AA73" s="947"/>
      <c r="AB73" s="947"/>
      <c r="AC73" s="947"/>
      <c r="AD73" s="949"/>
      <c r="AE73" s="947"/>
      <c r="AF73" s="947"/>
      <c r="AG73" s="947"/>
    </row>
    <row r="74" spans="1:33" ht="11.25">
      <c r="A74" s="950" t="s">
        <v>76</v>
      </c>
      <c r="B74" s="950">
        <f t="shared" si="33"/>
        <v>0</v>
      </c>
      <c r="C74" s="950">
        <f t="shared" si="34"/>
        <v>0</v>
      </c>
      <c r="D74" s="950">
        <f t="shared" si="34"/>
        <v>0</v>
      </c>
      <c r="E74" s="950">
        <f t="shared" si="34"/>
        <v>0</v>
      </c>
      <c r="F74" s="950">
        <f t="shared" si="34"/>
        <v>0</v>
      </c>
      <c r="G74" s="954" t="s">
        <v>110</v>
      </c>
      <c r="H74" s="955"/>
      <c r="I74" s="955"/>
      <c r="J74" s="953"/>
      <c r="K74" s="951" t="s">
        <v>111</v>
      </c>
      <c r="L74" s="952"/>
      <c r="M74" s="952"/>
      <c r="N74" s="953"/>
      <c r="O74" s="941" t="s">
        <v>112</v>
      </c>
      <c r="P74" s="941"/>
      <c r="U74" s="947"/>
      <c r="V74" s="947"/>
      <c r="W74" s="947"/>
      <c r="X74" s="947"/>
      <c r="Y74" s="947"/>
      <c r="Z74" s="947"/>
      <c r="AA74" s="947"/>
      <c r="AB74" s="947"/>
      <c r="AC74" s="947"/>
      <c r="AD74" s="949"/>
      <c r="AE74" s="947"/>
      <c r="AF74" s="947"/>
      <c r="AG74" s="947"/>
    </row>
    <row r="75" spans="1:33" ht="11.25">
      <c r="A75" s="950" t="s">
        <v>113</v>
      </c>
      <c r="B75" s="950">
        <f>CHOOSE($B$84,C75,D75,E75,F75)</f>
        <v>0</v>
      </c>
      <c r="C75" s="950">
        <f t="shared" si="34"/>
        <v>0</v>
      </c>
      <c r="D75" s="950">
        <f t="shared" si="34"/>
        <v>0</v>
      </c>
      <c r="E75" s="950">
        <f t="shared" si="34"/>
        <v>0</v>
      </c>
      <c r="F75" s="950">
        <f t="shared" si="34"/>
        <v>0</v>
      </c>
      <c r="G75" s="954" t="s">
        <v>114</v>
      </c>
      <c r="H75" s="955"/>
      <c r="I75" s="955"/>
      <c r="J75" s="953"/>
      <c r="K75" s="951" t="s">
        <v>115</v>
      </c>
      <c r="L75" s="952"/>
      <c r="M75" s="952"/>
      <c r="N75" s="953"/>
      <c r="O75" s="941" t="s">
        <v>116</v>
      </c>
      <c r="P75" s="941"/>
      <c r="U75" s="947"/>
      <c r="V75" s="947"/>
      <c r="W75" s="947"/>
      <c r="X75" s="947"/>
      <c r="Y75" s="947"/>
      <c r="Z75" s="947"/>
      <c r="AA75" s="947"/>
      <c r="AB75" s="947"/>
      <c r="AC75" s="947"/>
      <c r="AD75" s="949"/>
      <c r="AE75" s="947"/>
      <c r="AF75" s="947"/>
      <c r="AG75" s="947"/>
    </row>
    <row r="76" spans="1:33" ht="11.25">
      <c r="A76" s="950" t="s">
        <v>117</v>
      </c>
      <c r="B76" s="950">
        <f t="shared" si="33"/>
        <v>0</v>
      </c>
      <c r="C76" s="950">
        <f t="shared" si="34"/>
        <v>0</v>
      </c>
      <c r="D76" s="950">
        <f t="shared" si="34"/>
        <v>0</v>
      </c>
      <c r="E76" s="950">
        <f t="shared" si="34"/>
        <v>0</v>
      </c>
      <c r="F76" s="950">
        <f t="shared" si="34"/>
        <v>0</v>
      </c>
      <c r="G76" s="954" t="s">
        <v>118</v>
      </c>
      <c r="H76" s="955"/>
      <c r="I76" s="955"/>
      <c r="J76" s="953"/>
      <c r="K76" s="951" t="s">
        <v>119</v>
      </c>
      <c r="L76" s="952"/>
      <c r="M76" s="952"/>
      <c r="N76" s="953"/>
      <c r="O76" s="941" t="s">
        <v>120</v>
      </c>
      <c r="P76" s="941"/>
      <c r="U76" s="947"/>
      <c r="V76" s="947"/>
      <c r="W76" s="947"/>
      <c r="X76" s="947"/>
      <c r="Y76" s="947"/>
      <c r="Z76" s="947"/>
      <c r="AA76" s="947"/>
      <c r="AB76" s="947"/>
      <c r="AC76" s="947"/>
      <c r="AD76" s="949"/>
      <c r="AE76" s="947"/>
      <c r="AF76" s="947"/>
      <c r="AG76" s="947"/>
    </row>
    <row r="77" spans="1:33" ht="11.25">
      <c r="A77" s="950" t="s">
        <v>85</v>
      </c>
      <c r="B77" s="950">
        <f t="shared" si="33"/>
        <v>0</v>
      </c>
      <c r="C77" s="950">
        <f t="shared" si="34"/>
        <v>0</v>
      </c>
      <c r="D77" s="950">
        <f t="shared" si="34"/>
        <v>0</v>
      </c>
      <c r="E77" s="950">
        <f t="shared" si="34"/>
        <v>0</v>
      </c>
      <c r="F77" s="950">
        <f t="shared" si="34"/>
        <v>0</v>
      </c>
      <c r="G77" s="954" t="s">
        <v>121</v>
      </c>
      <c r="H77" s="955"/>
      <c r="I77" s="955"/>
      <c r="J77" s="953"/>
      <c r="K77" s="951" t="s">
        <v>122</v>
      </c>
      <c r="L77" s="952"/>
      <c r="M77" s="952"/>
      <c r="N77" s="953"/>
      <c r="O77" s="941" t="s">
        <v>123</v>
      </c>
      <c r="P77" s="941"/>
      <c r="U77" s="947"/>
      <c r="V77" s="947"/>
      <c r="W77" s="947"/>
      <c r="X77" s="947"/>
      <c r="Y77" s="947"/>
      <c r="Z77" s="947"/>
      <c r="AA77" s="947"/>
      <c r="AB77" s="947"/>
      <c r="AC77" s="947"/>
      <c r="AD77" s="956"/>
      <c r="AE77" s="947"/>
      <c r="AF77" s="957"/>
      <c r="AG77" s="947"/>
    </row>
    <row r="78" spans="1:33" ht="11.25">
      <c r="A78" s="950" t="s">
        <v>65</v>
      </c>
      <c r="B78" s="950">
        <f t="shared" si="33"/>
        <v>0</v>
      </c>
      <c r="C78" s="950">
        <f t="shared" si="34"/>
        <v>0</v>
      </c>
      <c r="D78" s="950">
        <f t="shared" si="34"/>
        <v>0</v>
      </c>
      <c r="E78" s="950">
        <f t="shared" si="34"/>
        <v>0</v>
      </c>
      <c r="F78" s="950">
        <f t="shared" si="34"/>
        <v>0</v>
      </c>
      <c r="G78" s="954" t="s">
        <v>124</v>
      </c>
      <c r="H78" s="955"/>
      <c r="I78" s="955"/>
      <c r="J78" s="953"/>
      <c r="K78" s="951" t="s">
        <v>125</v>
      </c>
      <c r="L78" s="952"/>
      <c r="M78" s="952"/>
      <c r="N78" s="953"/>
      <c r="O78" s="941" t="s">
        <v>126</v>
      </c>
      <c r="P78" s="941"/>
      <c r="U78" s="947"/>
      <c r="V78" s="947"/>
      <c r="W78" s="947"/>
      <c r="X78" s="947"/>
      <c r="Y78" s="947"/>
      <c r="Z78" s="947"/>
      <c r="AA78" s="947"/>
      <c r="AB78" s="947"/>
      <c r="AC78" s="947"/>
      <c r="AD78" s="949"/>
      <c r="AE78" s="947"/>
      <c r="AF78" s="957"/>
      <c r="AG78" s="947"/>
    </row>
    <row r="79" spans="1:33" ht="11.25">
      <c r="A79" s="950" t="s">
        <v>68</v>
      </c>
      <c r="B79" s="950">
        <f t="shared" si="33"/>
        <v>0</v>
      </c>
      <c r="C79" s="950">
        <f t="shared" si="34"/>
        <v>0</v>
      </c>
      <c r="D79" s="950">
        <f t="shared" si="34"/>
        <v>0</v>
      </c>
      <c r="E79" s="950">
        <f t="shared" si="34"/>
        <v>0</v>
      </c>
      <c r="F79" s="950">
        <f t="shared" si="34"/>
        <v>0</v>
      </c>
      <c r="G79" s="958" t="s">
        <v>127</v>
      </c>
      <c r="H79" s="959"/>
      <c r="I79" s="959"/>
      <c r="J79" s="953"/>
      <c r="K79" s="951" t="s">
        <v>128</v>
      </c>
      <c r="L79" s="952"/>
      <c r="M79" s="952"/>
      <c r="N79" s="953"/>
      <c r="O79" s="960" t="s">
        <v>129</v>
      </c>
      <c r="P79" s="953"/>
      <c r="U79" s="947"/>
      <c r="V79" s="947"/>
      <c r="W79" s="947"/>
      <c r="X79" s="947"/>
      <c r="Y79" s="947"/>
      <c r="Z79" s="947"/>
      <c r="AA79" s="947"/>
      <c r="AB79" s="947"/>
      <c r="AC79" s="947"/>
      <c r="AD79" s="949"/>
      <c r="AE79" s="947"/>
      <c r="AF79" s="957"/>
      <c r="AG79" s="947"/>
    </row>
    <row r="80" spans="1:33" ht="11.25">
      <c r="A80" s="950" t="s">
        <v>130</v>
      </c>
      <c r="B80" s="950">
        <f t="shared" si="33"/>
        <v>0</v>
      </c>
      <c r="C80" s="950">
        <f t="shared" si="34"/>
        <v>0</v>
      </c>
      <c r="D80" s="950">
        <f t="shared" si="34"/>
        <v>0</v>
      </c>
      <c r="E80" s="950">
        <f t="shared" si="34"/>
        <v>0</v>
      </c>
      <c r="F80" s="950">
        <f t="shared" si="34"/>
        <v>0</v>
      </c>
      <c r="G80" s="954" t="s">
        <v>131</v>
      </c>
      <c r="H80" s="955"/>
      <c r="I80" s="955"/>
      <c r="J80" s="953"/>
      <c r="K80" s="951" t="s">
        <v>132</v>
      </c>
      <c r="L80" s="952"/>
      <c r="M80" s="952"/>
      <c r="N80" s="953"/>
      <c r="O80" s="960" t="s">
        <v>133</v>
      </c>
      <c r="P80" s="953"/>
      <c r="U80" s="947"/>
      <c r="V80" s="947"/>
      <c r="W80" s="947"/>
      <c r="X80" s="947"/>
      <c r="Y80" s="947"/>
      <c r="Z80" s="947"/>
      <c r="AA80" s="947"/>
      <c r="AB80" s="947"/>
      <c r="AC80" s="947"/>
      <c r="AD80" s="949"/>
      <c r="AE80" s="947"/>
      <c r="AF80" s="957"/>
      <c r="AG80" s="947"/>
    </row>
    <row r="81" spans="1:29" ht="11.25">
      <c r="A81" s="941" t="s">
        <v>134</v>
      </c>
      <c r="B81" s="950">
        <f t="shared" si="33"/>
        <v>0</v>
      </c>
      <c r="C81" s="950">
        <f t="shared" si="34"/>
        <v>0</v>
      </c>
      <c r="D81" s="950">
        <f t="shared" si="34"/>
        <v>0</v>
      </c>
      <c r="E81" s="950">
        <f t="shared" si="34"/>
        <v>0</v>
      </c>
      <c r="F81" s="950">
        <f t="shared" si="34"/>
        <v>0</v>
      </c>
      <c r="G81" s="954" t="s">
        <v>135</v>
      </c>
      <c r="H81" s="955"/>
      <c r="I81" s="955"/>
      <c r="J81" s="953"/>
      <c r="K81" s="951" t="s">
        <v>136</v>
      </c>
      <c r="L81" s="952"/>
      <c r="M81" s="952"/>
      <c r="N81" s="953"/>
      <c r="O81" s="960" t="s">
        <v>137</v>
      </c>
      <c r="P81" s="953"/>
      <c r="T81" s="947"/>
      <c r="U81" s="947"/>
      <c r="V81" s="947"/>
      <c r="W81" s="947"/>
      <c r="X81" s="947"/>
      <c r="Y81" s="947"/>
      <c r="Z81" s="947"/>
      <c r="AA81" s="947"/>
      <c r="AB81" s="947"/>
      <c r="AC81" s="947"/>
    </row>
    <row r="82" spans="1:29" ht="11.25">
      <c r="A82" s="941" t="s">
        <v>138</v>
      </c>
      <c r="B82" s="950">
        <f>CHOOSE($B$84,C82,D82,E82,F82)</f>
        <v>0</v>
      </c>
      <c r="C82" s="950">
        <f t="shared" si="34"/>
        <v>0</v>
      </c>
      <c r="D82" s="950">
        <f t="shared" si="34"/>
        <v>0</v>
      </c>
      <c r="E82" s="950">
        <f t="shared" si="34"/>
        <v>0</v>
      </c>
      <c r="F82" s="950">
        <f t="shared" si="34"/>
        <v>0</v>
      </c>
      <c r="G82" s="954" t="s">
        <v>139</v>
      </c>
      <c r="H82" s="955"/>
      <c r="I82" s="955"/>
      <c r="J82" s="953"/>
      <c r="K82" s="951" t="s">
        <v>140</v>
      </c>
      <c r="L82" s="952"/>
      <c r="M82" s="952"/>
      <c r="N82" s="953"/>
      <c r="O82" s="960" t="s">
        <v>141</v>
      </c>
      <c r="P82" s="953"/>
      <c r="T82" s="947"/>
      <c r="U82" s="947"/>
      <c r="V82" s="947"/>
      <c r="W82" s="947"/>
      <c r="X82" s="947"/>
      <c r="Y82" s="947"/>
      <c r="Z82" s="947"/>
      <c r="AA82" s="947"/>
      <c r="AB82" s="947"/>
      <c r="AC82" s="947"/>
    </row>
    <row r="83" spans="1:30" ht="11.25">
      <c r="A83" s="941" t="s">
        <v>142</v>
      </c>
      <c r="B83" s="942">
        <f>SUM(B72:B82)</f>
        <v>0</v>
      </c>
      <c r="C83" s="950">
        <f>SUMIF(AA$4:AA$67,$A83,$D$4:$D$67)</f>
        <v>0</v>
      </c>
      <c r="D83" s="942">
        <f>SUM(D72:D82)</f>
        <v>0</v>
      </c>
      <c r="E83" s="942">
        <f>SUM(E72:E82)</f>
        <v>0</v>
      </c>
      <c r="F83" s="942">
        <f>SUM(F72:F82)</f>
        <v>0</v>
      </c>
      <c r="U83" s="947"/>
      <c r="V83" s="947"/>
      <c r="W83" s="947"/>
      <c r="X83" s="947"/>
      <c r="Y83" s="947"/>
      <c r="Z83" s="949"/>
      <c r="AA83" s="947"/>
      <c r="AB83" s="947"/>
      <c r="AC83" s="947"/>
      <c r="AD83" s="947"/>
    </row>
    <row r="84" spans="1:30" ht="11.25">
      <c r="A84" s="941" t="s">
        <v>143</v>
      </c>
      <c r="B84" s="942">
        <f>IF('搬入先一覧'!F1="",3,IF('搬入先一覧'!F1="#4",4,IF('搬入先一覧'!F1="#2",2,IF('搬入先一覧'!F1="#1",1,3))))</f>
        <v>3</v>
      </c>
      <c r="U84" s="947"/>
      <c r="V84" s="947"/>
      <c r="W84" s="947"/>
      <c r="X84" s="947"/>
      <c r="Y84" s="947"/>
      <c r="Z84" s="949"/>
      <c r="AA84" s="947"/>
      <c r="AB84" s="947"/>
      <c r="AC84" s="947"/>
      <c r="AD84" s="947"/>
    </row>
    <row r="85" spans="1:6" ht="11.25">
      <c r="A85" s="941" t="s">
        <v>144</v>
      </c>
      <c r="B85" s="961" t="s">
        <v>145</v>
      </c>
      <c r="C85" s="962"/>
      <c r="D85" s="947"/>
      <c r="E85" s="947"/>
      <c r="F85" s="947"/>
    </row>
    <row r="86" spans="2:6" ht="13.5">
      <c r="B86" s="963"/>
      <c r="C86" s="962"/>
      <c r="D86" s="947"/>
      <c r="E86" s="947"/>
      <c r="F86" s="947"/>
    </row>
    <row r="87" spans="3:6" ht="11.25">
      <c r="C87" s="962"/>
      <c r="D87" s="947"/>
      <c r="E87" s="947"/>
      <c r="F87" s="947"/>
    </row>
    <row r="88" spans="3:6" ht="11.25">
      <c r="C88" s="962"/>
      <c r="D88" s="947"/>
      <c r="E88" s="947"/>
      <c r="F88" s="947"/>
    </row>
    <row r="89" spans="2:6" ht="13.5">
      <c r="B89" s="963" t="s">
        <v>146</v>
      </c>
      <c r="C89" s="947"/>
      <c r="D89" s="947"/>
      <c r="E89" s="947"/>
      <c r="F89" s="947"/>
    </row>
    <row r="90" spans="2:6" ht="13.5">
      <c r="B90" s="963" t="s">
        <v>147</v>
      </c>
      <c r="C90" s="947"/>
      <c r="D90" s="947"/>
      <c r="E90" s="947"/>
      <c r="F90" s="947"/>
    </row>
    <row r="91" spans="3:6" ht="11.25">
      <c r="C91" s="947"/>
      <c r="D91" s="947"/>
      <c r="E91" s="947"/>
      <c r="F91" s="947"/>
    </row>
    <row r="92" spans="3:6" ht="11.25">
      <c r="C92" s="947"/>
      <c r="D92" s="947"/>
      <c r="E92" s="947"/>
      <c r="F92" s="947"/>
    </row>
    <row r="93" spans="3:6" ht="11.25">
      <c r="C93" s="947"/>
      <c r="D93" s="947"/>
      <c r="E93" s="947"/>
      <c r="F93" s="947"/>
    </row>
    <row r="96" spans="2:3" ht="11.25">
      <c r="B96" s="745"/>
      <c r="C96" s="746"/>
    </row>
  </sheetData>
  <sheetProtection password="C13F" sheet="1" selectLockedCells="1" selectUnlockedCells="1"/>
  <hyperlinks>
    <hyperlink ref="B85" r:id="rId1" display="s.yamanaka@cscpost.com"/>
  </hyperlinks>
  <printOptions/>
  <pageMargins left="0.2362204724409449" right="0.2362204724409449" top="0.35433070866141736" bottom="0.35433070866141736" header="0.31496062992125984" footer="0.31496062992125984"/>
  <pageSetup horizontalDpi="600" verticalDpi="600" orientation="landscape" paperSize="12" r:id="rId4"/>
  <legacyDrawing r:id="rId3"/>
</worksheet>
</file>

<file path=xl/worksheets/sheet10.xml><?xml version="1.0" encoding="utf-8"?>
<worksheet xmlns="http://schemas.openxmlformats.org/spreadsheetml/2006/main" xmlns:r="http://schemas.openxmlformats.org/officeDocument/2006/relationships">
  <sheetPr codeName="Sheet25"/>
  <dimension ref="A1:S32"/>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318</v>
      </c>
      <c r="J2" s="366"/>
      <c r="K2" s="364"/>
      <c r="L2" s="363" t="s">
        <v>319</v>
      </c>
      <c r="M2" s="366"/>
      <c r="N2" s="367"/>
      <c r="O2" s="362"/>
      <c r="P2" s="363" t="s">
        <v>320</v>
      </c>
      <c r="Q2" s="364"/>
      <c r="R2" s="368" t="s">
        <v>321</v>
      </c>
      <c r="S2" s="368" t="s">
        <v>322</v>
      </c>
    </row>
    <row r="3" spans="2:19" ht="29.25" customHeight="1">
      <c r="B3" s="369">
        <f>IF('最初に入力'!C2&lt;&gt;"",TEXT('最初に入力'!C2,"m月d日(aaa)"),"")</f>
      </c>
      <c r="C3" s="370"/>
      <c r="D3" s="371">
        <f>'最初に入力'!C5</f>
        <v>0</v>
      </c>
      <c r="E3" s="372"/>
      <c r="F3" s="371">
        <f>S25</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578</v>
      </c>
      <c r="C5" s="359"/>
      <c r="D5" s="359"/>
      <c r="F5" s="359"/>
      <c r="G5" s="359"/>
      <c r="I5" s="359"/>
      <c r="J5" s="359"/>
      <c r="L5" s="359"/>
      <c r="M5" s="359"/>
      <c r="O5" s="359"/>
      <c r="P5" s="385"/>
      <c r="R5" s="359"/>
      <c r="S5" s="386" t="s">
        <v>324</v>
      </c>
    </row>
    <row r="6" spans="2:19" ht="13.5">
      <c r="B6" s="387" t="s">
        <v>579</v>
      </c>
      <c r="C6" s="388"/>
      <c r="D6" s="389"/>
      <c r="E6" s="390" t="s">
        <v>498</v>
      </c>
      <c r="F6" s="388"/>
      <c r="G6" s="389"/>
      <c r="H6" s="390" t="s">
        <v>580</v>
      </c>
      <c r="I6" s="388"/>
      <c r="J6" s="389"/>
      <c r="K6" s="390" t="s">
        <v>581</v>
      </c>
      <c r="L6" s="388"/>
      <c r="M6" s="389"/>
      <c r="N6" s="390" t="s">
        <v>582</v>
      </c>
      <c r="O6" s="388"/>
      <c r="P6" s="389"/>
      <c r="Q6" s="390" t="s">
        <v>583</v>
      </c>
      <c r="R6" s="388"/>
      <c r="S6" s="389"/>
    </row>
    <row r="7" spans="2:19" ht="13.5">
      <c r="B7" s="391" t="s">
        <v>331</v>
      </c>
      <c r="C7" s="392" t="s">
        <v>332</v>
      </c>
      <c r="D7" s="393" t="s">
        <v>333</v>
      </c>
      <c r="E7" s="391" t="s">
        <v>335</v>
      </c>
      <c r="F7" s="392" t="s">
        <v>332</v>
      </c>
      <c r="G7" s="393" t="s">
        <v>333</v>
      </c>
      <c r="H7" s="391" t="s">
        <v>334</v>
      </c>
      <c r="I7" s="392" t="s">
        <v>332</v>
      </c>
      <c r="J7" s="393" t="s">
        <v>333</v>
      </c>
      <c r="K7" s="391" t="s">
        <v>584</v>
      </c>
      <c r="L7" s="392" t="s">
        <v>332</v>
      </c>
      <c r="M7" s="393" t="s">
        <v>333</v>
      </c>
      <c r="N7" s="391" t="s">
        <v>335</v>
      </c>
      <c r="O7" s="392" t="s">
        <v>332</v>
      </c>
      <c r="P7" s="393" t="s">
        <v>333</v>
      </c>
      <c r="Q7" s="391" t="s">
        <v>335</v>
      </c>
      <c r="R7" s="392" t="s">
        <v>332</v>
      </c>
      <c r="S7" s="393" t="s">
        <v>333</v>
      </c>
    </row>
    <row r="8" spans="2:19" ht="13.5">
      <c r="B8" s="394" t="s">
        <v>585</v>
      </c>
      <c r="C8" s="304">
        <v>2650</v>
      </c>
      <c r="D8" s="269"/>
      <c r="E8" s="267" t="s">
        <v>586</v>
      </c>
      <c r="F8" s="304">
        <v>230</v>
      </c>
      <c r="G8" s="269"/>
      <c r="H8" s="267" t="s">
        <v>587</v>
      </c>
      <c r="I8" s="304">
        <v>190</v>
      </c>
      <c r="J8" s="269"/>
      <c r="K8" s="394"/>
      <c r="L8" s="395"/>
      <c r="M8" s="396"/>
      <c r="N8" s="394"/>
      <c r="O8" s="395"/>
      <c r="P8" s="396"/>
      <c r="Q8" s="394"/>
      <c r="R8" s="395"/>
      <c r="S8" s="396"/>
    </row>
    <row r="9" spans="2:19" ht="13.5">
      <c r="B9" s="397" t="s">
        <v>588</v>
      </c>
      <c r="C9" s="308">
        <v>2900</v>
      </c>
      <c r="D9" s="272"/>
      <c r="E9" s="270" t="s">
        <v>589</v>
      </c>
      <c r="F9" s="308">
        <v>260</v>
      </c>
      <c r="G9" s="272"/>
      <c r="H9" s="270" t="s">
        <v>590</v>
      </c>
      <c r="I9" s="308">
        <v>220</v>
      </c>
      <c r="J9" s="272"/>
      <c r="K9" s="397"/>
      <c r="L9" s="398"/>
      <c r="M9" s="399"/>
      <c r="N9" s="397"/>
      <c r="O9" s="398"/>
      <c r="P9" s="399"/>
      <c r="Q9" s="397"/>
      <c r="R9" s="398"/>
      <c r="S9" s="399"/>
    </row>
    <row r="10" spans="2:19" ht="13.5">
      <c r="B10" s="397" t="s">
        <v>591</v>
      </c>
      <c r="C10" s="308">
        <v>1300</v>
      </c>
      <c r="D10" s="272"/>
      <c r="E10" s="270" t="s">
        <v>592</v>
      </c>
      <c r="F10" s="308">
        <v>170</v>
      </c>
      <c r="G10" s="272"/>
      <c r="H10" s="270" t="s">
        <v>593</v>
      </c>
      <c r="I10" s="308">
        <v>120</v>
      </c>
      <c r="J10" s="272"/>
      <c r="K10" s="397"/>
      <c r="L10" s="398"/>
      <c r="M10" s="399"/>
      <c r="N10" s="397"/>
      <c r="O10" s="398"/>
      <c r="P10" s="399"/>
      <c r="Q10" s="397"/>
      <c r="R10" s="398"/>
      <c r="S10" s="399"/>
    </row>
    <row r="11" spans="2:19" ht="13.5">
      <c r="B11" s="397" t="s">
        <v>594</v>
      </c>
      <c r="C11" s="308">
        <v>3000</v>
      </c>
      <c r="D11" s="272"/>
      <c r="E11" s="270" t="s">
        <v>595</v>
      </c>
      <c r="F11" s="308">
        <v>290</v>
      </c>
      <c r="G11" s="272"/>
      <c r="H11" s="270" t="s">
        <v>596</v>
      </c>
      <c r="I11" s="308">
        <v>1470</v>
      </c>
      <c r="J11" s="272"/>
      <c r="K11" s="397" t="s">
        <v>597</v>
      </c>
      <c r="L11" s="398">
        <v>810</v>
      </c>
      <c r="M11" s="399"/>
      <c r="N11" s="397"/>
      <c r="O11" s="398"/>
      <c r="P11" s="399"/>
      <c r="Q11" s="397"/>
      <c r="R11" s="398"/>
      <c r="S11" s="399"/>
    </row>
    <row r="12" spans="2:19" ht="13.5">
      <c r="B12" s="397" t="s">
        <v>598</v>
      </c>
      <c r="C12" s="308">
        <v>3100</v>
      </c>
      <c r="D12" s="272"/>
      <c r="E12" s="270" t="s">
        <v>599</v>
      </c>
      <c r="F12" s="308">
        <v>370</v>
      </c>
      <c r="G12" s="272"/>
      <c r="H12" s="270"/>
      <c r="I12" s="308"/>
      <c r="J12" s="272"/>
      <c r="K12" s="397"/>
      <c r="L12" s="398"/>
      <c r="M12" s="399"/>
      <c r="N12" s="397"/>
      <c r="O12" s="398"/>
      <c r="P12" s="399"/>
      <c r="Q12" s="397"/>
      <c r="R12" s="398"/>
      <c r="S12" s="399"/>
    </row>
    <row r="13" spans="2:19" ht="13.5">
      <c r="B13" s="397" t="s">
        <v>600</v>
      </c>
      <c r="C13" s="308">
        <v>4400</v>
      </c>
      <c r="D13" s="272"/>
      <c r="E13" s="270" t="s">
        <v>601</v>
      </c>
      <c r="F13" s="308">
        <v>450</v>
      </c>
      <c r="G13" s="272"/>
      <c r="H13" s="270"/>
      <c r="I13" s="308"/>
      <c r="J13" s="272"/>
      <c r="K13" s="397" t="s">
        <v>602</v>
      </c>
      <c r="L13" s="398">
        <v>850</v>
      </c>
      <c r="M13" s="399"/>
      <c r="N13" s="397"/>
      <c r="O13" s="398"/>
      <c r="P13" s="399"/>
      <c r="Q13" s="397"/>
      <c r="R13" s="398"/>
      <c r="S13" s="399"/>
    </row>
    <row r="14" spans="2:19" ht="13.5">
      <c r="B14" s="397" t="s">
        <v>603</v>
      </c>
      <c r="C14" s="308">
        <v>5450</v>
      </c>
      <c r="D14" s="272"/>
      <c r="E14" s="270" t="s">
        <v>604</v>
      </c>
      <c r="F14" s="308">
        <v>620</v>
      </c>
      <c r="G14" s="272"/>
      <c r="H14" s="270" t="s">
        <v>605</v>
      </c>
      <c r="I14" s="308">
        <v>420</v>
      </c>
      <c r="J14" s="272"/>
      <c r="K14" s="397"/>
      <c r="L14" s="398"/>
      <c r="M14" s="399"/>
      <c r="N14" s="397"/>
      <c r="O14" s="398"/>
      <c r="P14" s="399"/>
      <c r="Q14" s="397"/>
      <c r="R14" s="398"/>
      <c r="S14" s="399"/>
    </row>
    <row r="15" spans="2:19" ht="13.5">
      <c r="B15" s="397" t="s">
        <v>606</v>
      </c>
      <c r="C15" s="308">
        <v>3500</v>
      </c>
      <c r="D15" s="272"/>
      <c r="E15" s="270" t="s">
        <v>607</v>
      </c>
      <c r="F15" s="308">
        <v>460</v>
      </c>
      <c r="G15" s="272"/>
      <c r="H15" s="270" t="s">
        <v>608</v>
      </c>
      <c r="I15" s="308">
        <v>240</v>
      </c>
      <c r="J15" s="272"/>
      <c r="K15" s="397"/>
      <c r="L15" s="398"/>
      <c r="M15" s="399"/>
      <c r="N15" s="397"/>
      <c r="O15" s="398"/>
      <c r="P15" s="399"/>
      <c r="Q15" s="397"/>
      <c r="R15" s="398"/>
      <c r="S15" s="399"/>
    </row>
    <row r="16" spans="2:19" ht="13.5">
      <c r="B16" s="397" t="s">
        <v>609</v>
      </c>
      <c r="C16" s="308">
        <v>4250</v>
      </c>
      <c r="D16" s="272"/>
      <c r="E16" s="270" t="s">
        <v>610</v>
      </c>
      <c r="F16" s="308">
        <v>250</v>
      </c>
      <c r="G16" s="272"/>
      <c r="H16" s="270"/>
      <c r="I16" s="308"/>
      <c r="J16" s="272"/>
      <c r="K16" s="397"/>
      <c r="L16" s="398"/>
      <c r="M16" s="399"/>
      <c r="N16" s="397"/>
      <c r="O16" s="398"/>
      <c r="P16" s="399"/>
      <c r="Q16" s="397"/>
      <c r="R16" s="398"/>
      <c r="S16" s="399"/>
    </row>
    <row r="17" spans="2:19" ht="13.5">
      <c r="B17" s="397" t="s">
        <v>611</v>
      </c>
      <c r="C17" s="308">
        <v>3450</v>
      </c>
      <c r="D17" s="272"/>
      <c r="E17" s="270" t="s">
        <v>612</v>
      </c>
      <c r="F17" s="308">
        <v>560</v>
      </c>
      <c r="G17" s="272"/>
      <c r="H17" s="270"/>
      <c r="I17" s="308"/>
      <c r="J17" s="272"/>
      <c r="K17" s="397"/>
      <c r="L17" s="398"/>
      <c r="M17" s="399"/>
      <c r="N17" s="397"/>
      <c r="O17" s="398"/>
      <c r="P17" s="399"/>
      <c r="Q17" s="397"/>
      <c r="R17" s="398"/>
      <c r="S17" s="399"/>
    </row>
    <row r="18" spans="2:19" ht="13.5">
      <c r="B18" s="397" t="s">
        <v>613</v>
      </c>
      <c r="C18" s="308">
        <v>690</v>
      </c>
      <c r="D18" s="272"/>
      <c r="E18" s="270" t="s">
        <v>614</v>
      </c>
      <c r="F18" s="308"/>
      <c r="G18" s="272"/>
      <c r="H18" s="270"/>
      <c r="I18" s="308"/>
      <c r="J18" s="272"/>
      <c r="K18" s="397"/>
      <c r="L18" s="398"/>
      <c r="M18" s="399"/>
      <c r="N18" s="397"/>
      <c r="O18" s="398"/>
      <c r="P18" s="399"/>
      <c r="Q18" s="397"/>
      <c r="R18" s="398"/>
      <c r="S18" s="399"/>
    </row>
    <row r="19" spans="2:19" ht="13.5">
      <c r="B19" s="397" t="s">
        <v>615</v>
      </c>
      <c r="C19" s="308">
        <v>4500</v>
      </c>
      <c r="D19" s="272"/>
      <c r="E19" s="270" t="s">
        <v>616</v>
      </c>
      <c r="F19" s="308">
        <v>580</v>
      </c>
      <c r="G19" s="272"/>
      <c r="H19" s="270"/>
      <c r="I19" s="308"/>
      <c r="J19" s="272"/>
      <c r="K19" s="397" t="s">
        <v>617</v>
      </c>
      <c r="L19" s="398">
        <v>1000</v>
      </c>
      <c r="M19" s="399"/>
      <c r="N19" s="397"/>
      <c r="O19" s="398"/>
      <c r="P19" s="399"/>
      <c r="Q19" s="397"/>
      <c r="R19" s="398"/>
      <c r="S19" s="399"/>
    </row>
    <row r="20" spans="2:19" ht="13.5">
      <c r="B20" s="400" t="s">
        <v>618</v>
      </c>
      <c r="C20" s="310">
        <v>4800</v>
      </c>
      <c r="D20" s="272"/>
      <c r="E20" s="275" t="s">
        <v>619</v>
      </c>
      <c r="F20" s="310">
        <v>1730</v>
      </c>
      <c r="G20" s="289"/>
      <c r="H20" s="275" t="s">
        <v>620</v>
      </c>
      <c r="I20" s="310">
        <v>1050</v>
      </c>
      <c r="J20" s="289"/>
      <c r="K20" s="400" t="s">
        <v>621</v>
      </c>
      <c r="L20" s="401">
        <v>1150</v>
      </c>
      <c r="M20" s="402"/>
      <c r="N20" s="397"/>
      <c r="O20" s="398"/>
      <c r="P20" s="399"/>
      <c r="Q20" s="397"/>
      <c r="R20" s="398"/>
      <c r="S20" s="399"/>
    </row>
    <row r="21" spans="2:19" ht="13.5">
      <c r="B21" s="400" t="s">
        <v>622</v>
      </c>
      <c r="C21" s="310">
        <v>2350</v>
      </c>
      <c r="D21" s="289"/>
      <c r="E21" s="275" t="s">
        <v>623</v>
      </c>
      <c r="F21" s="310">
        <v>370</v>
      </c>
      <c r="G21" s="289"/>
      <c r="H21" s="403" t="s">
        <v>624</v>
      </c>
      <c r="I21" s="310">
        <v>130</v>
      </c>
      <c r="J21" s="289"/>
      <c r="K21" s="400"/>
      <c r="L21" s="401"/>
      <c r="M21" s="402"/>
      <c r="N21" s="400"/>
      <c r="O21" s="401"/>
      <c r="P21" s="402"/>
      <c r="Q21" s="400"/>
      <c r="R21" s="401"/>
      <c r="S21" s="402"/>
    </row>
    <row r="22" spans="2:19" ht="13.5">
      <c r="B22" s="400"/>
      <c r="C22" s="310"/>
      <c r="D22" s="289"/>
      <c r="E22" s="275"/>
      <c r="F22" s="310"/>
      <c r="G22" s="289"/>
      <c r="H22" s="403"/>
      <c r="I22" s="310"/>
      <c r="J22" s="289"/>
      <c r="K22" s="400"/>
      <c r="L22" s="401"/>
      <c r="M22" s="402"/>
      <c r="N22" s="400"/>
      <c r="O22" s="401"/>
      <c r="P22" s="402"/>
      <c r="Q22" s="400"/>
      <c r="R22" s="401"/>
      <c r="S22" s="402"/>
    </row>
    <row r="23" spans="2:19" ht="13.5">
      <c r="B23" s="404"/>
      <c r="C23" s="315"/>
      <c r="D23" s="316"/>
      <c r="E23" s="290"/>
      <c r="F23" s="315"/>
      <c r="G23" s="316"/>
      <c r="H23" s="290"/>
      <c r="I23" s="315"/>
      <c r="J23" s="316"/>
      <c r="K23" s="404"/>
      <c r="L23" s="405"/>
      <c r="M23" s="406"/>
      <c r="N23" s="404"/>
      <c r="O23" s="405"/>
      <c r="P23" s="406"/>
      <c r="Q23" s="404"/>
      <c r="R23" s="405"/>
      <c r="S23" s="407"/>
    </row>
    <row r="24" spans="2:19" ht="13.5">
      <c r="B24" s="391" t="s">
        <v>573</v>
      </c>
      <c r="C24" s="293">
        <f>SUM(C8:C23)</f>
        <v>46340</v>
      </c>
      <c r="D24" s="293">
        <f>SUM(D8:D23)</f>
        <v>0</v>
      </c>
      <c r="E24" s="264" t="s">
        <v>533</v>
      </c>
      <c r="F24" s="293">
        <f>SUM(F8:F23)</f>
        <v>6340</v>
      </c>
      <c r="G24" s="293">
        <f>SUM(G8:G23)</f>
        <v>0</v>
      </c>
      <c r="H24" s="294" t="s">
        <v>574</v>
      </c>
      <c r="I24" s="293">
        <f>SUM(I8:I23)</f>
        <v>3840</v>
      </c>
      <c r="J24" s="293">
        <f>SUM(J8:J23)</f>
        <v>0</v>
      </c>
      <c r="K24" s="408" t="s">
        <v>575</v>
      </c>
      <c r="L24" s="409">
        <f>SUM(L8:L23)</f>
        <v>3810</v>
      </c>
      <c r="M24" s="409">
        <f>SUM(M8:M23)</f>
        <v>0</v>
      </c>
      <c r="N24" s="391" t="s">
        <v>536</v>
      </c>
      <c r="O24" s="409">
        <f>SUM(O8:O23)</f>
        <v>0</v>
      </c>
      <c r="P24" s="409">
        <f>SUM(P8:P23)</f>
        <v>0</v>
      </c>
      <c r="Q24" s="391" t="s">
        <v>537</v>
      </c>
      <c r="R24" s="409">
        <f>SUM(R8:R23)</f>
        <v>0</v>
      </c>
      <c r="S24" s="410">
        <f>SUM(S8:S23)</f>
        <v>0</v>
      </c>
    </row>
    <row r="25" spans="2:19" ht="13.5">
      <c r="B25" s="411"/>
      <c r="C25" s="320"/>
      <c r="D25" s="320"/>
      <c r="E25" s="320"/>
      <c r="F25" s="320"/>
      <c r="G25" s="320"/>
      <c r="H25" s="321"/>
      <c r="I25" s="320"/>
      <c r="J25" s="320"/>
      <c r="K25" s="412"/>
      <c r="L25" s="413"/>
      <c r="M25" s="413"/>
      <c r="N25" s="411"/>
      <c r="O25" s="413"/>
      <c r="P25" s="413"/>
      <c r="Q25" s="414" t="s">
        <v>538</v>
      </c>
      <c r="R25" s="415">
        <f>SUM(C24,F24,I24,L24,O24,R24)</f>
        <v>60330</v>
      </c>
      <c r="S25" s="416">
        <f>SUM(D24,G24,J24,M24,P24,S24)</f>
        <v>0</v>
      </c>
    </row>
    <row r="26" ht="13.5">
      <c r="B26" s="417"/>
    </row>
    <row r="27" spans="2:19" ht="13.5">
      <c r="B27" s="419" t="s">
        <v>492</v>
      </c>
      <c r="C27" s="419"/>
      <c r="D27" s="419"/>
      <c r="E27" s="419"/>
      <c r="F27" s="419"/>
      <c r="G27" s="419"/>
      <c r="H27" s="419"/>
      <c r="I27" s="419"/>
      <c r="J27" s="419"/>
      <c r="K27" s="419"/>
      <c r="L27" s="419"/>
      <c r="M27" s="419"/>
      <c r="N27" s="419"/>
      <c r="O27" s="419"/>
      <c r="P27" s="419"/>
      <c r="Q27" s="419"/>
      <c r="R27" s="419"/>
      <c r="S27" s="419"/>
    </row>
    <row r="28" ht="13.5">
      <c r="B28" s="420" t="s">
        <v>576</v>
      </c>
    </row>
    <row r="29" ht="13.5">
      <c r="B29" s="421"/>
    </row>
    <row r="30" ht="13.5">
      <c r="B30" s="421"/>
    </row>
    <row r="31" spans="2:19" ht="13.5">
      <c r="B31" s="419"/>
      <c r="C31" s="419"/>
      <c r="D31" s="419"/>
      <c r="E31" s="419"/>
      <c r="F31" s="419"/>
      <c r="G31" s="419"/>
      <c r="H31" s="419"/>
      <c r="I31" s="419"/>
      <c r="J31" s="419"/>
      <c r="K31" s="419"/>
      <c r="L31" s="419"/>
      <c r="M31" s="419"/>
      <c r="N31" s="419"/>
      <c r="O31" s="419"/>
      <c r="P31" s="419"/>
      <c r="Q31" s="419"/>
      <c r="R31" s="419"/>
      <c r="S31" s="419"/>
    </row>
    <row r="32" ht="13.5">
      <c r="B32" s="420"/>
    </row>
  </sheetData>
  <sheetProtection sheet="1"/>
  <mergeCells count="4">
    <mergeCell ref="D3:E3"/>
    <mergeCell ref="F3:G3"/>
    <mergeCell ref="B27:S27"/>
    <mergeCell ref="B31:S31"/>
  </mergeCells>
  <conditionalFormatting sqref="P8:P23 S8:S23 J8:J23 M8:M23 D8:D23 G8:G23">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1.xml><?xml version="1.0" encoding="utf-8"?>
<worksheet xmlns="http://schemas.openxmlformats.org/spreadsheetml/2006/main" xmlns:r="http://schemas.openxmlformats.org/officeDocument/2006/relationships">
  <sheetPr codeName="Sheet4"/>
  <dimension ref="A1:S29"/>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318</v>
      </c>
      <c r="J2" s="366"/>
      <c r="K2" s="364"/>
      <c r="L2" s="363" t="s">
        <v>319</v>
      </c>
      <c r="M2" s="366"/>
      <c r="N2" s="367"/>
      <c r="O2" s="362"/>
      <c r="P2" s="363" t="s">
        <v>320</v>
      </c>
      <c r="Q2" s="364"/>
      <c r="R2" s="368" t="s">
        <v>321</v>
      </c>
      <c r="S2" s="368" t="s">
        <v>322</v>
      </c>
    </row>
    <row r="3" spans="2:19" ht="29.25" customHeight="1">
      <c r="B3" s="369">
        <f>IF('最初に入力'!C2&lt;&gt;"",TEXT('最初に入力'!C2,"m月d日(aaa)"),"")</f>
      </c>
      <c r="C3" s="370"/>
      <c r="D3" s="371">
        <f>'最初に入力'!C5</f>
        <v>0</v>
      </c>
      <c r="E3" s="372"/>
      <c r="F3" s="371">
        <f>S26</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625</v>
      </c>
      <c r="C5" s="359"/>
      <c r="D5" s="359"/>
      <c r="F5" s="359"/>
      <c r="G5" s="359"/>
      <c r="I5" s="359"/>
      <c r="J5" s="359"/>
      <c r="K5" s="359"/>
      <c r="L5" s="359"/>
      <c r="M5" s="359"/>
      <c r="O5" s="359"/>
      <c r="P5" s="385"/>
      <c r="R5" s="359"/>
      <c r="S5" s="386" t="s">
        <v>324</v>
      </c>
    </row>
    <row r="6" spans="2:19" ht="13.5">
      <c r="B6" s="387" t="s">
        <v>540</v>
      </c>
      <c r="C6" s="388"/>
      <c r="D6" s="389"/>
      <c r="E6" s="390" t="s">
        <v>498</v>
      </c>
      <c r="F6" s="388"/>
      <c r="G6" s="389"/>
      <c r="H6" s="390" t="s">
        <v>626</v>
      </c>
      <c r="I6" s="388"/>
      <c r="J6" s="389"/>
      <c r="K6" s="390" t="s">
        <v>581</v>
      </c>
      <c r="L6" s="388"/>
      <c r="M6" s="389"/>
      <c r="N6" s="390" t="s">
        <v>582</v>
      </c>
      <c r="O6" s="388"/>
      <c r="P6" s="389"/>
      <c r="Q6" s="390" t="s">
        <v>583</v>
      </c>
      <c r="R6" s="388"/>
      <c r="S6" s="389"/>
    </row>
    <row r="7" spans="2:19" ht="13.5">
      <c r="B7" s="391" t="s">
        <v>331</v>
      </c>
      <c r="C7" s="392" t="s">
        <v>332</v>
      </c>
      <c r="D7" s="393" t="s">
        <v>333</v>
      </c>
      <c r="E7" s="391" t="s">
        <v>335</v>
      </c>
      <c r="F7" s="392" t="s">
        <v>332</v>
      </c>
      <c r="G7" s="393"/>
      <c r="H7" s="391" t="s">
        <v>334</v>
      </c>
      <c r="I7" s="392" t="s">
        <v>332</v>
      </c>
      <c r="J7" s="393" t="s">
        <v>333</v>
      </c>
      <c r="K7" s="391" t="s">
        <v>334</v>
      </c>
      <c r="L7" s="392" t="s">
        <v>332</v>
      </c>
      <c r="M7" s="393" t="s">
        <v>333</v>
      </c>
      <c r="N7" s="391" t="s">
        <v>335</v>
      </c>
      <c r="O7" s="392" t="s">
        <v>332</v>
      </c>
      <c r="P7" s="393" t="s">
        <v>333</v>
      </c>
      <c r="Q7" s="391" t="s">
        <v>335</v>
      </c>
      <c r="R7" s="392" t="s">
        <v>332</v>
      </c>
      <c r="S7" s="393" t="s">
        <v>333</v>
      </c>
    </row>
    <row r="8" spans="2:19" ht="13.5">
      <c r="B8" s="422" t="s">
        <v>627</v>
      </c>
      <c r="C8" s="395">
        <v>3600</v>
      </c>
      <c r="D8" s="423"/>
      <c r="E8" s="422" t="s">
        <v>628</v>
      </c>
      <c r="F8" s="395">
        <v>500</v>
      </c>
      <c r="G8" s="423"/>
      <c r="H8" s="329" t="s">
        <v>629</v>
      </c>
      <c r="I8" s="304">
        <v>380</v>
      </c>
      <c r="J8" s="326"/>
      <c r="K8" s="422" t="s">
        <v>630</v>
      </c>
      <c r="L8" s="395">
        <v>580</v>
      </c>
      <c r="M8" s="423"/>
      <c r="N8" s="424"/>
      <c r="O8" s="395"/>
      <c r="P8" s="423"/>
      <c r="Q8" s="422"/>
      <c r="R8" s="395"/>
      <c r="S8" s="423"/>
    </row>
    <row r="9" spans="2:19" ht="13.5">
      <c r="B9" s="397" t="s">
        <v>631</v>
      </c>
      <c r="C9" s="398">
        <v>5150</v>
      </c>
      <c r="D9" s="399"/>
      <c r="E9" s="397" t="s">
        <v>632</v>
      </c>
      <c r="F9" s="398">
        <v>460</v>
      </c>
      <c r="G9" s="399"/>
      <c r="H9" s="425" t="s">
        <v>633</v>
      </c>
      <c r="I9" s="308">
        <v>460</v>
      </c>
      <c r="J9" s="272"/>
      <c r="K9" s="397" t="s">
        <v>634</v>
      </c>
      <c r="L9" s="398">
        <v>1100</v>
      </c>
      <c r="M9" s="399"/>
      <c r="N9" s="426"/>
      <c r="O9" s="398"/>
      <c r="P9" s="399"/>
      <c r="Q9" s="397"/>
      <c r="R9" s="398"/>
      <c r="S9" s="399"/>
    </row>
    <row r="10" spans="2:19" ht="13.5">
      <c r="B10" s="397" t="s">
        <v>635</v>
      </c>
      <c r="C10" s="398">
        <v>3100</v>
      </c>
      <c r="D10" s="399"/>
      <c r="E10" s="397" t="s">
        <v>636</v>
      </c>
      <c r="F10" s="398"/>
      <c r="G10" s="399"/>
      <c r="H10" s="425" t="s">
        <v>637</v>
      </c>
      <c r="I10" s="308">
        <v>320</v>
      </c>
      <c r="J10" s="272"/>
      <c r="K10" s="397"/>
      <c r="L10" s="398"/>
      <c r="M10" s="399"/>
      <c r="N10" s="426"/>
      <c r="O10" s="398"/>
      <c r="P10" s="399"/>
      <c r="Q10" s="397"/>
      <c r="R10" s="398"/>
      <c r="S10" s="399"/>
    </row>
    <row r="11" spans="2:19" ht="13.5">
      <c r="B11" s="397" t="s">
        <v>638</v>
      </c>
      <c r="C11" s="398">
        <v>1100</v>
      </c>
      <c r="D11" s="399"/>
      <c r="E11" s="397" t="s">
        <v>639</v>
      </c>
      <c r="F11" s="398"/>
      <c r="G11" s="399"/>
      <c r="H11" s="425"/>
      <c r="I11" s="308"/>
      <c r="J11" s="272"/>
      <c r="K11" s="397"/>
      <c r="L11" s="398"/>
      <c r="M11" s="399"/>
      <c r="N11" s="426"/>
      <c r="O11" s="398"/>
      <c r="P11" s="399"/>
      <c r="Q11" s="397"/>
      <c r="R11" s="398"/>
      <c r="S11" s="399"/>
    </row>
    <row r="12" spans="2:19" ht="13.5">
      <c r="B12" s="397" t="s">
        <v>640</v>
      </c>
      <c r="C12" s="398">
        <v>700</v>
      </c>
      <c r="D12" s="399"/>
      <c r="E12" s="397" t="s">
        <v>641</v>
      </c>
      <c r="F12" s="398"/>
      <c r="G12" s="399"/>
      <c r="H12" s="425"/>
      <c r="I12" s="308"/>
      <c r="J12" s="272"/>
      <c r="K12" s="397"/>
      <c r="L12" s="398"/>
      <c r="M12" s="399"/>
      <c r="N12" s="426"/>
      <c r="O12" s="398"/>
      <c r="P12" s="399"/>
      <c r="Q12" s="397"/>
      <c r="R12" s="398"/>
      <c r="S12" s="399"/>
    </row>
    <row r="13" spans="2:19" ht="13.5">
      <c r="B13" s="397" t="s">
        <v>642</v>
      </c>
      <c r="C13" s="398">
        <v>820</v>
      </c>
      <c r="D13" s="399"/>
      <c r="E13" s="397" t="s">
        <v>643</v>
      </c>
      <c r="F13" s="398"/>
      <c r="G13" s="399"/>
      <c r="H13" s="425"/>
      <c r="I13" s="308"/>
      <c r="J13" s="272"/>
      <c r="K13" s="397"/>
      <c r="L13" s="398"/>
      <c r="M13" s="399"/>
      <c r="N13" s="426"/>
      <c r="O13" s="398"/>
      <c r="P13" s="399"/>
      <c r="Q13" s="397"/>
      <c r="R13" s="398"/>
      <c r="S13" s="399"/>
    </row>
    <row r="14" spans="2:19" ht="13.5">
      <c r="B14" s="397" t="s">
        <v>644</v>
      </c>
      <c r="C14" s="398">
        <v>450</v>
      </c>
      <c r="D14" s="399"/>
      <c r="E14" s="397" t="s">
        <v>645</v>
      </c>
      <c r="F14" s="398"/>
      <c r="G14" s="399"/>
      <c r="H14" s="425"/>
      <c r="I14" s="308"/>
      <c r="J14" s="272"/>
      <c r="K14" s="397"/>
      <c r="L14" s="398"/>
      <c r="M14" s="399"/>
      <c r="N14" s="426"/>
      <c r="O14" s="398"/>
      <c r="P14" s="399"/>
      <c r="Q14" s="397"/>
      <c r="R14" s="398"/>
      <c r="S14" s="399"/>
    </row>
    <row r="15" spans="2:19" ht="13.5">
      <c r="B15" s="397" t="s">
        <v>646</v>
      </c>
      <c r="C15" s="398">
        <v>3000</v>
      </c>
      <c r="D15" s="399"/>
      <c r="E15" s="397" t="s">
        <v>647</v>
      </c>
      <c r="F15" s="398">
        <v>370</v>
      </c>
      <c r="G15" s="399"/>
      <c r="H15" s="425" t="s">
        <v>648</v>
      </c>
      <c r="I15" s="308">
        <v>1210</v>
      </c>
      <c r="J15" s="272"/>
      <c r="K15" s="397" t="s">
        <v>649</v>
      </c>
      <c r="L15" s="398">
        <v>1470</v>
      </c>
      <c r="M15" s="399"/>
      <c r="N15" s="426"/>
      <c r="O15" s="398"/>
      <c r="P15" s="399"/>
      <c r="Q15" s="397"/>
      <c r="R15" s="398"/>
      <c r="S15" s="399"/>
    </row>
    <row r="16" spans="2:19" ht="13.5">
      <c r="B16" s="400" t="s">
        <v>650</v>
      </c>
      <c r="C16" s="401">
        <v>2250</v>
      </c>
      <c r="D16" s="402"/>
      <c r="E16" s="400" t="s">
        <v>651</v>
      </c>
      <c r="F16" s="401">
        <v>220</v>
      </c>
      <c r="G16" s="402"/>
      <c r="H16" s="332"/>
      <c r="I16" s="310"/>
      <c r="J16" s="289"/>
      <c r="K16" s="400"/>
      <c r="L16" s="401"/>
      <c r="M16" s="402"/>
      <c r="N16" s="426"/>
      <c r="O16" s="398"/>
      <c r="P16" s="399"/>
      <c r="Q16" s="397"/>
      <c r="R16" s="398"/>
      <c r="S16" s="399"/>
    </row>
    <row r="17" spans="2:19" ht="13.5">
      <c r="B17" s="400" t="s">
        <v>652</v>
      </c>
      <c r="C17" s="401">
        <v>3050</v>
      </c>
      <c r="D17" s="402"/>
      <c r="E17" s="400" t="s">
        <v>653</v>
      </c>
      <c r="F17" s="401"/>
      <c r="G17" s="402"/>
      <c r="H17" s="332"/>
      <c r="I17" s="310"/>
      <c r="J17" s="289"/>
      <c r="K17" s="400"/>
      <c r="L17" s="401"/>
      <c r="M17" s="402"/>
      <c r="N17" s="427"/>
      <c r="O17" s="401"/>
      <c r="P17" s="402"/>
      <c r="Q17" s="400"/>
      <c r="R17" s="401"/>
      <c r="S17" s="402"/>
    </row>
    <row r="18" spans="2:19" ht="13.5">
      <c r="B18" s="400" t="s">
        <v>654</v>
      </c>
      <c r="C18" s="401">
        <v>3200</v>
      </c>
      <c r="D18" s="402"/>
      <c r="E18" s="400" t="s">
        <v>655</v>
      </c>
      <c r="F18" s="401"/>
      <c r="G18" s="402"/>
      <c r="H18" s="332"/>
      <c r="I18" s="310"/>
      <c r="J18" s="289"/>
      <c r="K18" s="400"/>
      <c r="L18" s="401"/>
      <c r="M18" s="402"/>
      <c r="N18" s="427"/>
      <c r="O18" s="401"/>
      <c r="P18" s="402"/>
      <c r="Q18" s="400"/>
      <c r="R18" s="401"/>
      <c r="S18" s="402"/>
    </row>
    <row r="19" spans="2:19" ht="13.5">
      <c r="B19" s="400" t="s">
        <v>656</v>
      </c>
      <c r="C19" s="401">
        <v>1100</v>
      </c>
      <c r="D19" s="402"/>
      <c r="E19" s="400" t="s">
        <v>657</v>
      </c>
      <c r="F19" s="401"/>
      <c r="G19" s="402"/>
      <c r="H19" s="332"/>
      <c r="I19" s="310"/>
      <c r="J19" s="289"/>
      <c r="K19" s="400"/>
      <c r="L19" s="401"/>
      <c r="M19" s="402"/>
      <c r="N19" s="427"/>
      <c r="O19" s="401"/>
      <c r="P19" s="402"/>
      <c r="Q19" s="400"/>
      <c r="R19" s="401"/>
      <c r="S19" s="402"/>
    </row>
    <row r="20" spans="2:19" ht="13.5">
      <c r="B20" s="400" t="s">
        <v>658</v>
      </c>
      <c r="C20" s="401">
        <v>1800</v>
      </c>
      <c r="D20" s="402"/>
      <c r="E20" s="400" t="s">
        <v>659</v>
      </c>
      <c r="F20" s="401"/>
      <c r="G20" s="402"/>
      <c r="H20" s="332"/>
      <c r="I20" s="310"/>
      <c r="J20" s="289"/>
      <c r="K20" s="400" t="s">
        <v>660</v>
      </c>
      <c r="L20" s="401">
        <v>250</v>
      </c>
      <c r="M20" s="402"/>
      <c r="N20" s="427"/>
      <c r="O20" s="401"/>
      <c r="P20" s="402"/>
      <c r="Q20" s="400"/>
      <c r="R20" s="401"/>
      <c r="S20" s="402"/>
    </row>
    <row r="21" spans="2:19" ht="13.5">
      <c r="B21" s="428" t="s">
        <v>661</v>
      </c>
      <c r="C21" s="401">
        <v>1600</v>
      </c>
      <c r="D21" s="402"/>
      <c r="E21" s="400" t="s">
        <v>662</v>
      </c>
      <c r="F21" s="401"/>
      <c r="G21" s="402"/>
      <c r="H21" s="332"/>
      <c r="I21" s="310"/>
      <c r="J21" s="289"/>
      <c r="K21" s="400"/>
      <c r="L21" s="401"/>
      <c r="M21" s="402"/>
      <c r="N21" s="427"/>
      <c r="O21" s="401"/>
      <c r="P21" s="402"/>
      <c r="Q21" s="400"/>
      <c r="R21" s="401"/>
      <c r="S21" s="402"/>
    </row>
    <row r="22" spans="2:19" ht="13.5">
      <c r="B22" s="428"/>
      <c r="C22" s="401"/>
      <c r="D22" s="402"/>
      <c r="E22" s="400"/>
      <c r="F22" s="401"/>
      <c r="G22" s="402"/>
      <c r="H22" s="332"/>
      <c r="I22" s="310"/>
      <c r="J22" s="289"/>
      <c r="K22" s="400"/>
      <c r="L22" s="401"/>
      <c r="M22" s="402"/>
      <c r="N22" s="427"/>
      <c r="O22" s="401"/>
      <c r="P22" s="402"/>
      <c r="Q22" s="400"/>
      <c r="R22" s="401"/>
      <c r="S22" s="402"/>
    </row>
    <row r="23" spans="2:19" ht="13.5">
      <c r="B23" s="428"/>
      <c r="C23" s="401"/>
      <c r="D23" s="402"/>
      <c r="E23" s="400"/>
      <c r="F23" s="401"/>
      <c r="G23" s="402"/>
      <c r="H23" s="332"/>
      <c r="I23" s="310"/>
      <c r="J23" s="289"/>
      <c r="K23" s="400"/>
      <c r="L23" s="401"/>
      <c r="M23" s="402"/>
      <c r="N23" s="427"/>
      <c r="O23" s="401"/>
      <c r="P23" s="402"/>
      <c r="Q23" s="400"/>
      <c r="R23" s="401"/>
      <c r="S23" s="402"/>
    </row>
    <row r="24" spans="2:19" ht="13.5">
      <c r="B24" s="429"/>
      <c r="C24" s="430"/>
      <c r="D24" s="431"/>
      <c r="E24" s="429"/>
      <c r="F24" s="430"/>
      <c r="G24" s="431"/>
      <c r="H24" s="347"/>
      <c r="I24" s="342"/>
      <c r="J24" s="292"/>
      <c r="K24" s="429"/>
      <c r="L24" s="430"/>
      <c r="M24" s="431"/>
      <c r="N24" s="432"/>
      <c r="O24" s="430"/>
      <c r="P24" s="431"/>
      <c r="Q24" s="429"/>
      <c r="R24" s="430"/>
      <c r="S24" s="431"/>
    </row>
    <row r="25" spans="2:19" ht="13.5">
      <c r="B25" s="391" t="s">
        <v>532</v>
      </c>
      <c r="C25" s="409">
        <f>SUM(C8:C24)</f>
        <v>30920</v>
      </c>
      <c r="D25" s="409">
        <f>SUM(D8:D24)</f>
        <v>0</v>
      </c>
      <c r="E25" s="391" t="s">
        <v>533</v>
      </c>
      <c r="F25" s="409">
        <f>SUM(F8:F24)</f>
        <v>1550</v>
      </c>
      <c r="G25" s="409">
        <f>SUM(G8:G24)</f>
        <v>0</v>
      </c>
      <c r="H25" s="294" t="s">
        <v>574</v>
      </c>
      <c r="I25" s="293">
        <f>SUM(I8:I24)</f>
        <v>2370</v>
      </c>
      <c r="J25" s="293">
        <f>SUM(J8:J24)</f>
        <v>0</v>
      </c>
      <c r="K25" s="408" t="s">
        <v>575</v>
      </c>
      <c r="L25" s="409">
        <f>SUM(L8:L24)</f>
        <v>3400</v>
      </c>
      <c r="M25" s="409">
        <f>SUM(M8:M24)</f>
        <v>0</v>
      </c>
      <c r="N25" s="391" t="s">
        <v>536</v>
      </c>
      <c r="O25" s="409">
        <f>SUM(O8:O24)</f>
        <v>0</v>
      </c>
      <c r="P25" s="409">
        <f>SUM(P8:P24)</f>
        <v>0</v>
      </c>
      <c r="Q25" s="391" t="s">
        <v>537</v>
      </c>
      <c r="R25" s="409">
        <f>SUM(R8:R24)</f>
        <v>0</v>
      </c>
      <c r="S25" s="410">
        <f>SUM(S8:S24)</f>
        <v>0</v>
      </c>
    </row>
    <row r="26" spans="2:19" ht="13.5">
      <c r="B26" s="411"/>
      <c r="C26" s="413"/>
      <c r="D26" s="413"/>
      <c r="E26" s="413"/>
      <c r="F26" s="413"/>
      <c r="G26" s="413"/>
      <c r="H26" s="321"/>
      <c r="I26" s="320"/>
      <c r="J26" s="320"/>
      <c r="K26" s="412"/>
      <c r="L26" s="413"/>
      <c r="M26" s="413"/>
      <c r="N26" s="411"/>
      <c r="O26" s="413"/>
      <c r="P26" s="413"/>
      <c r="Q26" s="414" t="s">
        <v>538</v>
      </c>
      <c r="R26" s="415">
        <f>SUM(C25,F25,I25,L25,O25,R25)</f>
        <v>38240</v>
      </c>
      <c r="S26" s="416">
        <f>SUM(D25,G25,J25,M25,P25,S25)</f>
        <v>0</v>
      </c>
    </row>
    <row r="27" spans="2:19" ht="13.5">
      <c r="B27" s="419" t="s">
        <v>492</v>
      </c>
      <c r="C27" s="419"/>
      <c r="D27" s="419"/>
      <c r="E27" s="419"/>
      <c r="F27" s="419"/>
      <c r="G27" s="419"/>
      <c r="H27" s="419"/>
      <c r="I27" s="419"/>
      <c r="J27" s="419"/>
      <c r="K27" s="419"/>
      <c r="L27" s="419"/>
      <c r="M27" s="419"/>
      <c r="N27" s="419"/>
      <c r="O27" s="419"/>
      <c r="P27" s="419"/>
      <c r="Q27" s="419"/>
      <c r="R27" s="419"/>
      <c r="S27" s="419"/>
    </row>
    <row r="28" ht="13.5">
      <c r="B28" s="420" t="s">
        <v>576</v>
      </c>
    </row>
    <row r="29" ht="13.5">
      <c r="B29" s="417" t="s">
        <v>663</v>
      </c>
    </row>
  </sheetData>
  <sheetProtection sheet="1"/>
  <mergeCells count="3">
    <mergeCell ref="D3:E3"/>
    <mergeCell ref="F3:G3"/>
    <mergeCell ref="B27:S27"/>
  </mergeCells>
  <conditionalFormatting sqref="P8:P24 S8:S24 J8:J24 M8:M24 D8:D24">
    <cfRule type="cellIs" priority="2" dxfId="57" operator="greaterThan">
      <formula>C8</formula>
    </cfRule>
  </conditionalFormatting>
  <conditionalFormatting sqref="G8:G24">
    <cfRule type="cellIs" priority="1" dxfId="57" operator="greaterThan">
      <formula>F8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2.xml><?xml version="1.0" encoding="utf-8"?>
<worksheet xmlns="http://schemas.openxmlformats.org/spreadsheetml/2006/main" xmlns:r="http://schemas.openxmlformats.org/officeDocument/2006/relationships">
  <sheetPr codeName="Sheet6"/>
  <dimension ref="A1:S45"/>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2" customWidth="1"/>
    <col min="5" max="5" width="10.7109375" style="232" customWidth="1"/>
    <col min="6" max="7" width="6.421875" style="322" customWidth="1"/>
    <col min="8" max="8" width="10.7109375" style="232" customWidth="1"/>
    <col min="9" max="10" width="6.421875" style="322" customWidth="1"/>
    <col min="11" max="11" width="10.7109375" style="232" customWidth="1"/>
    <col min="12" max="13" width="6.421875" style="322" customWidth="1"/>
    <col min="14" max="14" width="10.7109375" style="232" customWidth="1"/>
    <col min="15" max="16" width="6.421875" style="322" customWidth="1"/>
    <col min="17" max="17" width="10.7109375" style="232" customWidth="1"/>
    <col min="18" max="19" width="6.421875" style="322" customWidth="1"/>
    <col min="20" max="16384" width="9.00390625" style="233" customWidth="1"/>
  </cols>
  <sheetData>
    <row r="1" spans="1:19" ht="13.5">
      <c r="A1" s="231" t="s">
        <v>313</v>
      </c>
      <c r="C1" s="233"/>
      <c r="D1" s="233"/>
      <c r="F1" s="233"/>
      <c r="G1" s="233"/>
      <c r="I1" s="233"/>
      <c r="J1" s="233"/>
      <c r="L1" s="233"/>
      <c r="M1" s="233"/>
      <c r="O1" s="233"/>
      <c r="P1" s="233"/>
      <c r="R1" s="233"/>
      <c r="S1" s="234" t="str">
        <f>'最初に入力'!N1</f>
        <v>2023年2月1日改定</v>
      </c>
    </row>
    <row r="2" spans="2:19" ht="13.5">
      <c r="B2" s="235" t="s">
        <v>314</v>
      </c>
      <c r="C2" s="236"/>
      <c r="D2" s="237" t="s">
        <v>315</v>
      </c>
      <c r="E2" s="238"/>
      <c r="F2" s="237" t="s">
        <v>316</v>
      </c>
      <c r="G2" s="236"/>
      <c r="H2" s="239" t="s">
        <v>317</v>
      </c>
      <c r="I2" s="237" t="s">
        <v>318</v>
      </c>
      <c r="J2" s="240"/>
      <c r="K2" s="238"/>
      <c r="L2" s="237" t="s">
        <v>319</v>
      </c>
      <c r="M2" s="240"/>
      <c r="N2" s="241"/>
      <c r="O2" s="236"/>
      <c r="P2" s="237" t="s">
        <v>664</v>
      </c>
      <c r="Q2" s="238"/>
      <c r="R2" s="242" t="s">
        <v>665</v>
      </c>
      <c r="S2" s="242" t="s">
        <v>322</v>
      </c>
    </row>
    <row r="3" spans="2:19" ht="29.25" customHeight="1">
      <c r="B3" s="300">
        <f>IF('最初に入力'!C2&lt;&gt;"",TEXT('最初に入力'!C2,"m月d日(aaa)"),"")</f>
      </c>
      <c r="C3" s="244"/>
      <c r="D3" s="245">
        <f>'最初に入力'!C5</f>
        <v>0</v>
      </c>
      <c r="E3" s="246"/>
      <c r="F3" s="245">
        <f>SUM(S23,S42)</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1"/>
      <c r="S4" s="256">
        <f>'最初に入力'!F11</f>
        <v>0</v>
      </c>
    </row>
    <row r="5" spans="2:19" ht="13.5">
      <c r="B5" s="257" t="s">
        <v>666</v>
      </c>
      <c r="C5" s="233"/>
      <c r="D5" s="233"/>
      <c r="F5" s="233"/>
      <c r="G5" s="233"/>
      <c r="I5" s="233"/>
      <c r="J5" s="233"/>
      <c r="L5" s="233"/>
      <c r="M5" s="233"/>
      <c r="O5" s="233"/>
      <c r="P5" s="302"/>
      <c r="R5" s="233"/>
      <c r="S5" s="303" t="s">
        <v>324</v>
      </c>
    </row>
    <row r="6" spans="2:19" ht="13.5">
      <c r="B6" s="260" t="s">
        <v>667</v>
      </c>
      <c r="C6" s="261"/>
      <c r="D6" s="262"/>
      <c r="E6" s="263" t="s">
        <v>498</v>
      </c>
      <c r="F6" s="261"/>
      <c r="G6" s="262"/>
      <c r="H6" s="263" t="s">
        <v>499</v>
      </c>
      <c r="I6" s="261"/>
      <c r="J6" s="262"/>
      <c r="K6" s="263" t="s">
        <v>581</v>
      </c>
      <c r="L6" s="261"/>
      <c r="M6" s="262"/>
      <c r="N6" s="263" t="s">
        <v>668</v>
      </c>
      <c r="O6" s="261"/>
      <c r="P6" s="262"/>
      <c r="Q6" s="263" t="s">
        <v>502</v>
      </c>
      <c r="R6" s="261"/>
      <c r="S6" s="262"/>
    </row>
    <row r="7" spans="2:19" ht="13.5">
      <c r="B7" s="264" t="s">
        <v>669</v>
      </c>
      <c r="C7" s="265" t="s">
        <v>332</v>
      </c>
      <c r="D7" s="266" t="s">
        <v>333</v>
      </c>
      <c r="E7" s="264" t="s">
        <v>335</v>
      </c>
      <c r="F7" s="265" t="s">
        <v>332</v>
      </c>
      <c r="G7" s="266" t="s">
        <v>333</v>
      </c>
      <c r="H7" s="264" t="s">
        <v>584</v>
      </c>
      <c r="I7" s="265" t="s">
        <v>332</v>
      </c>
      <c r="J7" s="266" t="s">
        <v>333</v>
      </c>
      <c r="K7" s="264" t="s">
        <v>584</v>
      </c>
      <c r="L7" s="265" t="s">
        <v>332</v>
      </c>
      <c r="M7" s="266" t="s">
        <v>333</v>
      </c>
      <c r="N7" s="264" t="s">
        <v>335</v>
      </c>
      <c r="O7" s="265" t="s">
        <v>332</v>
      </c>
      <c r="P7" s="266" t="s">
        <v>333</v>
      </c>
      <c r="Q7" s="264" t="s">
        <v>335</v>
      </c>
      <c r="R7" s="265" t="s">
        <v>332</v>
      </c>
      <c r="S7" s="266" t="s">
        <v>333</v>
      </c>
    </row>
    <row r="8" spans="2:19" ht="13.5">
      <c r="B8" s="267" t="s">
        <v>670</v>
      </c>
      <c r="C8" s="304">
        <v>4200</v>
      </c>
      <c r="D8" s="269"/>
      <c r="E8" s="267" t="s">
        <v>671</v>
      </c>
      <c r="F8" s="304">
        <v>1100</v>
      </c>
      <c r="G8" s="269"/>
      <c r="H8" s="267" t="s">
        <v>672</v>
      </c>
      <c r="I8" s="304">
        <v>1100</v>
      </c>
      <c r="J8" s="269"/>
      <c r="K8" s="267" t="s">
        <v>673</v>
      </c>
      <c r="L8" s="304">
        <v>1900</v>
      </c>
      <c r="M8" s="269"/>
      <c r="N8" s="267"/>
      <c r="O8" s="304"/>
      <c r="P8" s="269"/>
      <c r="Q8" s="267"/>
      <c r="R8" s="304"/>
      <c r="S8" s="269"/>
    </row>
    <row r="9" spans="2:19" ht="13.5">
      <c r="B9" s="275" t="s">
        <v>674</v>
      </c>
      <c r="C9" s="310">
        <v>3100</v>
      </c>
      <c r="D9" s="289"/>
      <c r="E9" s="275" t="s">
        <v>675</v>
      </c>
      <c r="F9" s="310">
        <v>470</v>
      </c>
      <c r="G9" s="289"/>
      <c r="H9" s="275" t="s">
        <v>676</v>
      </c>
      <c r="I9" s="310">
        <v>110</v>
      </c>
      <c r="J9" s="289"/>
      <c r="K9" s="275"/>
      <c r="L9" s="310"/>
      <c r="M9" s="289"/>
      <c r="N9" s="275"/>
      <c r="O9" s="310"/>
      <c r="P9" s="289"/>
      <c r="Q9" s="275"/>
      <c r="R9" s="310"/>
      <c r="S9" s="289"/>
    </row>
    <row r="10" spans="2:19" ht="13.5">
      <c r="B10" s="275" t="s">
        <v>677</v>
      </c>
      <c r="C10" s="310">
        <v>6050</v>
      </c>
      <c r="D10" s="289"/>
      <c r="E10" s="275" t="s">
        <v>678</v>
      </c>
      <c r="F10" s="310">
        <v>650</v>
      </c>
      <c r="G10" s="289"/>
      <c r="H10" s="275" t="s">
        <v>679</v>
      </c>
      <c r="I10" s="310">
        <v>400</v>
      </c>
      <c r="J10" s="289"/>
      <c r="K10" s="275"/>
      <c r="L10" s="310"/>
      <c r="M10" s="289"/>
      <c r="N10" s="275"/>
      <c r="O10" s="310"/>
      <c r="P10" s="289"/>
      <c r="Q10" s="275" t="s">
        <v>680</v>
      </c>
      <c r="R10" s="310">
        <v>500</v>
      </c>
      <c r="S10" s="289"/>
    </row>
    <row r="11" spans="2:19" ht="13.5">
      <c r="B11" s="275" t="s">
        <v>681</v>
      </c>
      <c r="C11" s="310">
        <v>2750</v>
      </c>
      <c r="D11" s="289"/>
      <c r="E11" s="275" t="s">
        <v>682</v>
      </c>
      <c r="F11" s="310">
        <v>380</v>
      </c>
      <c r="G11" s="289"/>
      <c r="H11" s="275" t="s">
        <v>683</v>
      </c>
      <c r="I11" s="310">
        <v>460</v>
      </c>
      <c r="J11" s="289"/>
      <c r="K11" s="275"/>
      <c r="L11" s="310"/>
      <c r="M11" s="289"/>
      <c r="N11" s="275"/>
      <c r="O11" s="310"/>
      <c r="P11" s="289"/>
      <c r="Q11" s="275"/>
      <c r="R11" s="310"/>
      <c r="S11" s="289"/>
    </row>
    <row r="12" spans="2:19" ht="13.5">
      <c r="B12" s="275" t="s">
        <v>684</v>
      </c>
      <c r="C12" s="310">
        <v>2400</v>
      </c>
      <c r="D12" s="289"/>
      <c r="E12" s="275" t="s">
        <v>685</v>
      </c>
      <c r="F12" s="310">
        <v>290</v>
      </c>
      <c r="G12" s="289"/>
      <c r="H12" s="275" t="s">
        <v>686</v>
      </c>
      <c r="I12" s="310">
        <v>340</v>
      </c>
      <c r="J12" s="289"/>
      <c r="K12" s="275"/>
      <c r="L12" s="310"/>
      <c r="M12" s="289"/>
      <c r="N12" s="275"/>
      <c r="O12" s="310"/>
      <c r="P12" s="289"/>
      <c r="Q12" s="275"/>
      <c r="R12" s="310"/>
      <c r="S12" s="289"/>
    </row>
    <row r="13" spans="2:19" ht="13.5">
      <c r="B13" s="275" t="s">
        <v>687</v>
      </c>
      <c r="C13" s="310">
        <v>2900</v>
      </c>
      <c r="D13" s="289"/>
      <c r="E13" s="275" t="s">
        <v>688</v>
      </c>
      <c r="F13" s="310">
        <v>600</v>
      </c>
      <c r="G13" s="289"/>
      <c r="H13" s="275"/>
      <c r="I13" s="310"/>
      <c r="J13" s="289"/>
      <c r="K13" s="275"/>
      <c r="L13" s="310"/>
      <c r="M13" s="289"/>
      <c r="N13" s="275"/>
      <c r="O13" s="310"/>
      <c r="P13" s="289"/>
      <c r="Q13" s="275"/>
      <c r="R13" s="310"/>
      <c r="S13" s="289"/>
    </row>
    <row r="14" spans="2:19" ht="13.5">
      <c r="B14" s="275" t="s">
        <v>689</v>
      </c>
      <c r="C14" s="310">
        <v>2400</v>
      </c>
      <c r="D14" s="289"/>
      <c r="E14" s="275" t="s">
        <v>690</v>
      </c>
      <c r="F14" s="310">
        <v>740</v>
      </c>
      <c r="G14" s="289"/>
      <c r="H14" s="313"/>
      <c r="I14" s="310"/>
      <c r="J14" s="289"/>
      <c r="K14" s="275" t="s">
        <v>691</v>
      </c>
      <c r="L14" s="310">
        <v>840</v>
      </c>
      <c r="M14" s="289"/>
      <c r="N14" s="275"/>
      <c r="O14" s="310"/>
      <c r="P14" s="289"/>
      <c r="Q14" s="275"/>
      <c r="R14" s="310"/>
      <c r="S14" s="289"/>
    </row>
    <row r="15" spans="2:19" ht="13.5">
      <c r="B15" s="275" t="s">
        <v>692</v>
      </c>
      <c r="C15" s="310">
        <v>2600</v>
      </c>
      <c r="D15" s="289"/>
      <c r="E15" s="275" t="s">
        <v>693</v>
      </c>
      <c r="F15" s="310">
        <v>500</v>
      </c>
      <c r="G15" s="289"/>
      <c r="H15" s="275"/>
      <c r="I15" s="310"/>
      <c r="J15" s="289"/>
      <c r="K15" s="275"/>
      <c r="L15" s="310"/>
      <c r="M15" s="289"/>
      <c r="N15" s="275"/>
      <c r="O15" s="310"/>
      <c r="P15" s="289"/>
      <c r="Q15" s="275"/>
      <c r="R15" s="310"/>
      <c r="S15" s="289"/>
    </row>
    <row r="16" spans="2:19" ht="13.5">
      <c r="B16" s="275" t="s">
        <v>694</v>
      </c>
      <c r="C16" s="310">
        <v>3700</v>
      </c>
      <c r="D16" s="289"/>
      <c r="E16" s="275" t="s">
        <v>695</v>
      </c>
      <c r="F16" s="310">
        <v>700</v>
      </c>
      <c r="G16" s="289"/>
      <c r="H16" s="275" t="s">
        <v>696</v>
      </c>
      <c r="I16" s="310">
        <v>1710</v>
      </c>
      <c r="J16" s="289"/>
      <c r="K16" s="275"/>
      <c r="L16" s="310"/>
      <c r="M16" s="289"/>
      <c r="N16" s="275"/>
      <c r="O16" s="310"/>
      <c r="P16" s="289"/>
      <c r="Q16" s="275"/>
      <c r="R16" s="310"/>
      <c r="S16" s="289"/>
    </row>
    <row r="17" spans="2:19" ht="13.5">
      <c r="B17" s="275" t="s">
        <v>697</v>
      </c>
      <c r="C17" s="310">
        <v>5100</v>
      </c>
      <c r="D17" s="289"/>
      <c r="E17" s="275" t="s">
        <v>698</v>
      </c>
      <c r="F17" s="310">
        <v>920</v>
      </c>
      <c r="G17" s="289"/>
      <c r="H17" s="275" t="s">
        <v>699</v>
      </c>
      <c r="I17" s="310">
        <v>770</v>
      </c>
      <c r="J17" s="289"/>
      <c r="K17" s="275" t="s">
        <v>700</v>
      </c>
      <c r="L17" s="310">
        <v>650</v>
      </c>
      <c r="M17" s="289"/>
      <c r="N17" s="275"/>
      <c r="O17" s="310"/>
      <c r="P17" s="289"/>
      <c r="Q17" s="275"/>
      <c r="R17" s="310"/>
      <c r="S17" s="289"/>
    </row>
    <row r="18" spans="2:19" ht="13.5">
      <c r="B18" s="275"/>
      <c r="C18" s="310"/>
      <c r="D18" s="289"/>
      <c r="E18" s="275"/>
      <c r="F18" s="310"/>
      <c r="G18" s="289"/>
      <c r="H18" s="275"/>
      <c r="I18" s="310"/>
      <c r="J18" s="289"/>
      <c r="K18" s="275"/>
      <c r="L18" s="310"/>
      <c r="M18" s="289"/>
      <c r="N18" s="275"/>
      <c r="O18" s="310"/>
      <c r="P18" s="289"/>
      <c r="Q18" s="275"/>
      <c r="R18" s="310"/>
      <c r="S18" s="289"/>
    </row>
    <row r="19" spans="2:19" ht="13.5">
      <c r="B19" s="275"/>
      <c r="C19" s="310"/>
      <c r="D19" s="289"/>
      <c r="E19" s="275"/>
      <c r="F19" s="310"/>
      <c r="G19" s="289"/>
      <c r="H19" s="275"/>
      <c r="I19" s="310"/>
      <c r="J19" s="289"/>
      <c r="K19" s="275"/>
      <c r="L19" s="310"/>
      <c r="M19" s="289"/>
      <c r="N19" s="275"/>
      <c r="O19" s="310"/>
      <c r="P19" s="289"/>
      <c r="Q19" s="275"/>
      <c r="R19" s="310"/>
      <c r="S19" s="289"/>
    </row>
    <row r="20" spans="2:19" ht="13.5">
      <c r="B20" s="275"/>
      <c r="C20" s="310"/>
      <c r="D20" s="289"/>
      <c r="E20" s="275"/>
      <c r="F20" s="310"/>
      <c r="G20" s="289"/>
      <c r="H20" s="275"/>
      <c r="I20" s="310"/>
      <c r="J20" s="289"/>
      <c r="K20" s="275"/>
      <c r="L20" s="310"/>
      <c r="M20" s="289"/>
      <c r="N20" s="275"/>
      <c r="O20" s="310"/>
      <c r="P20" s="289"/>
      <c r="Q20" s="275"/>
      <c r="R20" s="310"/>
      <c r="S20" s="289"/>
    </row>
    <row r="21" spans="2:19" ht="13.5">
      <c r="B21" s="290"/>
      <c r="C21" s="315"/>
      <c r="D21" s="316"/>
      <c r="E21" s="290"/>
      <c r="F21" s="315"/>
      <c r="G21" s="316"/>
      <c r="H21" s="290"/>
      <c r="I21" s="315"/>
      <c r="J21" s="316"/>
      <c r="K21" s="290"/>
      <c r="L21" s="315"/>
      <c r="M21" s="316"/>
      <c r="N21" s="290"/>
      <c r="O21" s="315"/>
      <c r="P21" s="316"/>
      <c r="Q21" s="290"/>
      <c r="R21" s="315"/>
      <c r="S21" s="318"/>
    </row>
    <row r="22" spans="2:19" ht="13.5">
      <c r="B22" s="264" t="s">
        <v>701</v>
      </c>
      <c r="C22" s="293">
        <f>SUM(C8:C21)</f>
        <v>35200</v>
      </c>
      <c r="D22" s="293">
        <f>SUM(D8:D21)</f>
        <v>0</v>
      </c>
      <c r="E22" s="264" t="s">
        <v>533</v>
      </c>
      <c r="F22" s="293">
        <f>SUM(F8:F21)</f>
        <v>6350</v>
      </c>
      <c r="G22" s="293">
        <f>SUM(G8:G21)</f>
        <v>0</v>
      </c>
      <c r="H22" s="294" t="s">
        <v>702</v>
      </c>
      <c r="I22" s="293">
        <f>SUM(I8:I21)</f>
        <v>4890</v>
      </c>
      <c r="J22" s="293">
        <f>SUM(J8:J21)</f>
        <v>0</v>
      </c>
      <c r="K22" s="294" t="s">
        <v>703</v>
      </c>
      <c r="L22" s="293">
        <f>SUM(L8:L21)</f>
        <v>3390</v>
      </c>
      <c r="M22" s="293">
        <f>SUM(M8:M21)</f>
        <v>0</v>
      </c>
      <c r="N22" s="264" t="s">
        <v>536</v>
      </c>
      <c r="O22" s="293">
        <f>SUM(O8:O21)</f>
        <v>0</v>
      </c>
      <c r="P22" s="293">
        <f>SUM(P8:P21)</f>
        <v>0</v>
      </c>
      <c r="Q22" s="264" t="s">
        <v>537</v>
      </c>
      <c r="R22" s="293">
        <f>SUM(R8:R21)</f>
        <v>500</v>
      </c>
      <c r="S22" s="295">
        <f>SUM(S8:S21)</f>
        <v>0</v>
      </c>
    </row>
    <row r="23" spans="2:19" ht="13.5">
      <c r="B23" s="319"/>
      <c r="C23" s="320"/>
      <c r="D23" s="320"/>
      <c r="E23" s="320"/>
      <c r="F23" s="320"/>
      <c r="G23" s="320"/>
      <c r="H23" s="321"/>
      <c r="I23" s="320"/>
      <c r="J23" s="320"/>
      <c r="K23" s="321"/>
      <c r="L23" s="320"/>
      <c r="M23" s="320"/>
      <c r="N23" s="319"/>
      <c r="O23" s="320"/>
      <c r="P23" s="320"/>
      <c r="Q23" s="264" t="s">
        <v>538</v>
      </c>
      <c r="R23" s="293">
        <f>SUM(C22,F22,I22,L22,O22,R22)</f>
        <v>50330</v>
      </c>
      <c r="S23" s="295">
        <f>SUM(D22,G22,J22,M22,P22,S22)</f>
        <v>0</v>
      </c>
    </row>
    <row r="24" spans="2:19" ht="13.5">
      <c r="B24" s="257" t="s">
        <v>704</v>
      </c>
      <c r="K24" s="233"/>
      <c r="P24" s="324"/>
      <c r="S24" s="303" t="s">
        <v>324</v>
      </c>
    </row>
    <row r="25" spans="2:19" ht="13.5">
      <c r="B25" s="260" t="s">
        <v>667</v>
      </c>
      <c r="C25" s="261"/>
      <c r="D25" s="262"/>
      <c r="E25" s="263" t="s">
        <v>498</v>
      </c>
      <c r="F25" s="261"/>
      <c r="G25" s="262"/>
      <c r="H25" s="263" t="s">
        <v>499</v>
      </c>
      <c r="I25" s="261"/>
      <c r="J25" s="262"/>
      <c r="K25" s="263" t="s">
        <v>705</v>
      </c>
      <c r="L25" s="261"/>
      <c r="M25" s="262"/>
      <c r="N25" s="263" t="s">
        <v>668</v>
      </c>
      <c r="O25" s="261"/>
      <c r="P25" s="262"/>
      <c r="Q25" s="263" t="s">
        <v>544</v>
      </c>
      <c r="R25" s="261"/>
      <c r="S25" s="262"/>
    </row>
    <row r="26" spans="2:19" ht="13.5">
      <c r="B26" s="264" t="s">
        <v>545</v>
      </c>
      <c r="C26" s="265" t="s">
        <v>332</v>
      </c>
      <c r="D26" s="266" t="s">
        <v>333</v>
      </c>
      <c r="E26" s="264" t="s">
        <v>335</v>
      </c>
      <c r="F26" s="265" t="s">
        <v>332</v>
      </c>
      <c r="G26" s="266" t="s">
        <v>333</v>
      </c>
      <c r="H26" s="264" t="s">
        <v>584</v>
      </c>
      <c r="I26" s="265" t="s">
        <v>332</v>
      </c>
      <c r="J26" s="266" t="s">
        <v>333</v>
      </c>
      <c r="K26" s="264" t="s">
        <v>334</v>
      </c>
      <c r="L26" s="265" t="s">
        <v>332</v>
      </c>
      <c r="M26" s="266" t="s">
        <v>333</v>
      </c>
      <c r="N26" s="264" t="s">
        <v>335</v>
      </c>
      <c r="O26" s="265" t="s">
        <v>332</v>
      </c>
      <c r="P26" s="266" t="s">
        <v>333</v>
      </c>
      <c r="Q26" s="264" t="s">
        <v>335</v>
      </c>
      <c r="R26" s="265" t="s">
        <v>332</v>
      </c>
      <c r="S26" s="266" t="s">
        <v>333</v>
      </c>
    </row>
    <row r="27" spans="2:19" ht="13.5">
      <c r="B27" s="325" t="s">
        <v>706</v>
      </c>
      <c r="C27" s="304">
        <v>5550</v>
      </c>
      <c r="D27" s="326"/>
      <c r="E27" s="325" t="s">
        <v>707</v>
      </c>
      <c r="F27" s="304">
        <v>1090</v>
      </c>
      <c r="G27" s="326"/>
      <c r="H27" s="329" t="s">
        <v>708</v>
      </c>
      <c r="I27" s="304">
        <v>1430</v>
      </c>
      <c r="J27" s="326"/>
      <c r="K27" s="325" t="s">
        <v>709</v>
      </c>
      <c r="L27" s="304">
        <v>2550</v>
      </c>
      <c r="M27" s="326"/>
      <c r="N27" s="329"/>
      <c r="O27" s="304"/>
      <c r="P27" s="326"/>
      <c r="Q27" s="325"/>
      <c r="R27" s="304"/>
      <c r="S27" s="326"/>
    </row>
    <row r="28" spans="2:19" ht="13.5">
      <c r="B28" s="275" t="s">
        <v>710</v>
      </c>
      <c r="C28" s="310">
        <v>6000</v>
      </c>
      <c r="D28" s="289"/>
      <c r="E28" s="275" t="s">
        <v>711</v>
      </c>
      <c r="F28" s="310">
        <v>750</v>
      </c>
      <c r="G28" s="289"/>
      <c r="H28" s="332" t="s">
        <v>712</v>
      </c>
      <c r="I28" s="310">
        <v>960</v>
      </c>
      <c r="J28" s="289"/>
      <c r="K28" s="275"/>
      <c r="L28" s="310"/>
      <c r="M28" s="289"/>
      <c r="N28" s="332"/>
      <c r="O28" s="310"/>
      <c r="P28" s="289"/>
      <c r="Q28" s="275"/>
      <c r="R28" s="310"/>
      <c r="S28" s="289"/>
    </row>
    <row r="29" spans="2:19" ht="13.5">
      <c r="B29" s="275" t="s">
        <v>713</v>
      </c>
      <c r="C29" s="310">
        <v>2950</v>
      </c>
      <c r="D29" s="289"/>
      <c r="E29" s="275" t="s">
        <v>714</v>
      </c>
      <c r="F29" s="310">
        <v>370</v>
      </c>
      <c r="G29" s="289"/>
      <c r="H29" s="332" t="s">
        <v>715</v>
      </c>
      <c r="I29" s="310">
        <v>610</v>
      </c>
      <c r="J29" s="289"/>
      <c r="K29" s="275"/>
      <c r="L29" s="310"/>
      <c r="M29" s="289"/>
      <c r="N29" s="332"/>
      <c r="O29" s="310"/>
      <c r="P29" s="289"/>
      <c r="Q29" s="275"/>
      <c r="R29" s="310"/>
      <c r="S29" s="289"/>
    </row>
    <row r="30" spans="2:19" ht="13.5">
      <c r="B30" s="275" t="s">
        <v>716</v>
      </c>
      <c r="C30" s="310">
        <v>5800</v>
      </c>
      <c r="D30" s="289"/>
      <c r="E30" s="275" t="s">
        <v>717</v>
      </c>
      <c r="F30" s="310">
        <v>1010</v>
      </c>
      <c r="G30" s="289"/>
      <c r="H30" s="332"/>
      <c r="I30" s="310"/>
      <c r="J30" s="289"/>
      <c r="K30" s="275"/>
      <c r="L30" s="310"/>
      <c r="M30" s="289"/>
      <c r="N30" s="332"/>
      <c r="O30" s="310"/>
      <c r="P30" s="289"/>
      <c r="Q30" s="275"/>
      <c r="R30" s="310"/>
      <c r="S30" s="289"/>
    </row>
    <row r="31" spans="2:19" ht="13.5">
      <c r="B31" s="275" t="s">
        <v>718</v>
      </c>
      <c r="C31" s="310">
        <v>3500</v>
      </c>
      <c r="D31" s="433"/>
      <c r="E31" s="275" t="s">
        <v>719</v>
      </c>
      <c r="F31" s="434">
        <v>330</v>
      </c>
      <c r="G31" s="433"/>
      <c r="H31" s="332" t="s">
        <v>720</v>
      </c>
      <c r="I31" s="310">
        <v>600</v>
      </c>
      <c r="J31" s="433"/>
      <c r="K31" s="435"/>
      <c r="L31" s="434"/>
      <c r="M31" s="433"/>
      <c r="N31" s="332"/>
      <c r="O31" s="310"/>
      <c r="P31" s="289"/>
      <c r="Q31" s="275"/>
      <c r="R31" s="310"/>
      <c r="S31" s="289"/>
    </row>
    <row r="32" spans="2:19" ht="13.5">
      <c r="B32" s="435" t="s">
        <v>721</v>
      </c>
      <c r="C32" s="434">
        <v>2500</v>
      </c>
      <c r="D32" s="433"/>
      <c r="E32" s="435" t="s">
        <v>722</v>
      </c>
      <c r="F32" s="434">
        <v>420</v>
      </c>
      <c r="G32" s="433"/>
      <c r="H32" s="436" t="s">
        <v>723</v>
      </c>
      <c r="I32" s="434">
        <v>210</v>
      </c>
      <c r="J32" s="433"/>
      <c r="K32" s="435"/>
      <c r="L32" s="434"/>
      <c r="M32" s="433"/>
      <c r="N32" s="332"/>
      <c r="O32" s="310"/>
      <c r="P32" s="289"/>
      <c r="Q32" s="275"/>
      <c r="R32" s="310"/>
      <c r="S32" s="289"/>
    </row>
    <row r="33" spans="2:19" ht="13.5">
      <c r="B33" s="435" t="s">
        <v>724</v>
      </c>
      <c r="C33" s="434">
        <v>1200</v>
      </c>
      <c r="D33" s="433"/>
      <c r="E33" s="435" t="s">
        <v>725</v>
      </c>
      <c r="F33" s="434"/>
      <c r="G33" s="433"/>
      <c r="H33" s="437" t="s">
        <v>726</v>
      </c>
      <c r="I33" s="434"/>
      <c r="J33" s="433"/>
      <c r="K33" s="438" t="s">
        <v>727</v>
      </c>
      <c r="L33" s="434"/>
      <c r="M33" s="433"/>
      <c r="N33" s="332"/>
      <c r="O33" s="310"/>
      <c r="P33" s="289"/>
      <c r="Q33" s="275"/>
      <c r="R33" s="310"/>
      <c r="S33" s="289"/>
    </row>
    <row r="34" spans="2:19" ht="13.5">
      <c r="B34" s="275"/>
      <c r="C34" s="310"/>
      <c r="D34" s="289"/>
      <c r="E34" s="275"/>
      <c r="F34" s="310"/>
      <c r="G34" s="289"/>
      <c r="H34" s="332"/>
      <c r="I34" s="310"/>
      <c r="J34" s="289"/>
      <c r="K34" s="275"/>
      <c r="L34" s="310"/>
      <c r="M34" s="289"/>
      <c r="N34" s="332"/>
      <c r="O34" s="310"/>
      <c r="P34" s="289"/>
      <c r="Q34" s="275"/>
      <c r="R34" s="310"/>
      <c r="S34" s="289"/>
    </row>
    <row r="35" spans="2:19" ht="13.5">
      <c r="B35" s="275"/>
      <c r="C35" s="310"/>
      <c r="D35" s="433"/>
      <c r="E35" s="275"/>
      <c r="F35" s="434"/>
      <c r="G35" s="433"/>
      <c r="H35" s="332"/>
      <c r="I35" s="310"/>
      <c r="J35" s="433"/>
      <c r="K35" s="435"/>
      <c r="L35" s="434"/>
      <c r="M35" s="433"/>
      <c r="N35" s="332"/>
      <c r="O35" s="310"/>
      <c r="P35" s="289"/>
      <c r="Q35" s="275"/>
      <c r="R35" s="310"/>
      <c r="S35" s="289"/>
    </row>
    <row r="36" spans="2:19" ht="13.5">
      <c r="B36" s="435"/>
      <c r="C36" s="434"/>
      <c r="D36" s="433"/>
      <c r="E36" s="435"/>
      <c r="F36" s="434"/>
      <c r="G36" s="433"/>
      <c r="H36" s="436"/>
      <c r="I36" s="434"/>
      <c r="J36" s="433"/>
      <c r="K36" s="435"/>
      <c r="L36" s="434"/>
      <c r="M36" s="433"/>
      <c r="N36" s="332"/>
      <c r="O36" s="310"/>
      <c r="P36" s="289"/>
      <c r="Q36" s="435"/>
      <c r="R36" s="434"/>
      <c r="S36" s="289"/>
    </row>
    <row r="37" spans="2:19" ht="13.5">
      <c r="B37" s="435"/>
      <c r="C37" s="434"/>
      <c r="D37" s="433"/>
      <c r="E37" s="435"/>
      <c r="F37" s="434"/>
      <c r="G37" s="433"/>
      <c r="H37" s="437"/>
      <c r="I37" s="434"/>
      <c r="J37" s="433"/>
      <c r="K37" s="438"/>
      <c r="L37" s="434"/>
      <c r="M37" s="433"/>
      <c r="N37" s="436"/>
      <c r="O37" s="434"/>
      <c r="P37" s="433"/>
      <c r="Q37" s="275"/>
      <c r="R37" s="310"/>
      <c r="S37" s="433"/>
    </row>
    <row r="38" spans="2:19" ht="13.5">
      <c r="B38" s="435"/>
      <c r="C38" s="434"/>
      <c r="D38" s="433"/>
      <c r="E38" s="435"/>
      <c r="F38" s="434"/>
      <c r="G38" s="433"/>
      <c r="H38" s="436"/>
      <c r="I38" s="434"/>
      <c r="J38" s="433"/>
      <c r="K38" s="435"/>
      <c r="L38" s="434"/>
      <c r="M38" s="433"/>
      <c r="N38" s="436"/>
      <c r="O38" s="434"/>
      <c r="P38" s="433"/>
      <c r="Q38" s="435"/>
      <c r="R38" s="434"/>
      <c r="S38" s="433"/>
    </row>
    <row r="39" spans="2:19" ht="13.5">
      <c r="B39" s="435"/>
      <c r="C39" s="434"/>
      <c r="D39" s="433"/>
      <c r="E39" s="435"/>
      <c r="F39" s="434"/>
      <c r="G39" s="433"/>
      <c r="H39" s="437"/>
      <c r="I39" s="434"/>
      <c r="J39" s="433"/>
      <c r="K39" s="438"/>
      <c r="L39" s="434"/>
      <c r="M39" s="433"/>
      <c r="N39" s="436"/>
      <c r="O39" s="434"/>
      <c r="P39" s="433"/>
      <c r="Q39" s="435"/>
      <c r="R39" s="434"/>
      <c r="S39" s="433"/>
    </row>
    <row r="40" spans="2:19" ht="13.5">
      <c r="B40" s="343"/>
      <c r="C40" s="342"/>
      <c r="D40" s="292"/>
      <c r="E40" s="343"/>
      <c r="F40" s="342"/>
      <c r="G40" s="292"/>
      <c r="H40" s="347"/>
      <c r="I40" s="342"/>
      <c r="J40" s="292"/>
      <c r="K40" s="343"/>
      <c r="L40" s="342"/>
      <c r="M40" s="292"/>
      <c r="N40" s="347"/>
      <c r="O40" s="342"/>
      <c r="P40" s="292"/>
      <c r="Q40" s="343"/>
      <c r="R40" s="342"/>
      <c r="S40" s="292"/>
    </row>
    <row r="41" spans="2:19" ht="13.5">
      <c r="B41" s="264" t="s">
        <v>728</v>
      </c>
      <c r="C41" s="293">
        <f>SUM(C27:C40)</f>
        <v>27500</v>
      </c>
      <c r="D41" s="293">
        <f>SUM(D27:D40)</f>
        <v>0</v>
      </c>
      <c r="E41" s="264" t="s">
        <v>533</v>
      </c>
      <c r="F41" s="293">
        <f>SUM(F27:F40)</f>
        <v>3970</v>
      </c>
      <c r="G41" s="293">
        <f>SUM(G27:G40)</f>
        <v>0</v>
      </c>
      <c r="H41" s="294" t="s">
        <v>574</v>
      </c>
      <c r="I41" s="293">
        <f>SUM(I27:I40)</f>
        <v>3810</v>
      </c>
      <c r="J41" s="293">
        <f>SUM(J27:J40)</f>
        <v>0</v>
      </c>
      <c r="K41" s="294" t="s">
        <v>575</v>
      </c>
      <c r="L41" s="293">
        <f>SUM(L27:L40)</f>
        <v>2550</v>
      </c>
      <c r="M41" s="293">
        <f>SUM(M27:M40)</f>
        <v>0</v>
      </c>
      <c r="N41" s="264" t="s">
        <v>536</v>
      </c>
      <c r="O41" s="293">
        <f>SUM(O27:O40)</f>
        <v>0</v>
      </c>
      <c r="P41" s="293">
        <f>SUM(P27:P40)</f>
        <v>0</v>
      </c>
      <c r="Q41" s="264" t="s">
        <v>537</v>
      </c>
      <c r="R41" s="293">
        <f>SUM(R27:R40)</f>
        <v>0</v>
      </c>
      <c r="S41" s="295">
        <f>SUM(S27:S40)</f>
        <v>0</v>
      </c>
    </row>
    <row r="42" spans="2:19" ht="13.5">
      <c r="B42" s="439" t="s">
        <v>729</v>
      </c>
      <c r="C42" s="439"/>
      <c r="D42" s="439"/>
      <c r="E42" s="439"/>
      <c r="F42" s="439"/>
      <c r="G42" s="439"/>
      <c r="H42" s="439"/>
      <c r="I42" s="439"/>
      <c r="J42" s="439"/>
      <c r="K42" s="440"/>
      <c r="L42" s="441"/>
      <c r="M42" s="441"/>
      <c r="N42" s="442"/>
      <c r="O42" s="441"/>
      <c r="P42" s="441"/>
      <c r="Q42" s="443" t="s">
        <v>538</v>
      </c>
      <c r="R42" s="444">
        <f>SUM(C41,F41,I41,L41,O41,R41)</f>
        <v>37830</v>
      </c>
      <c r="S42" s="445">
        <f>SUM(D41,G41,J41,M41,P41,S41)</f>
        <v>0</v>
      </c>
    </row>
    <row r="43" spans="2:19" ht="13.5">
      <c r="B43" s="446" t="s">
        <v>576</v>
      </c>
      <c r="C43" s="446"/>
      <c r="D43" s="446"/>
      <c r="E43" s="446"/>
      <c r="F43" s="446"/>
      <c r="G43" s="446"/>
      <c r="H43" s="446"/>
      <c r="I43" s="446"/>
      <c r="J43" s="446"/>
      <c r="K43" s="446"/>
      <c r="L43" s="446"/>
      <c r="M43" s="446"/>
      <c r="N43" s="446"/>
      <c r="O43" s="446"/>
      <c r="P43" s="446"/>
      <c r="Q43" s="446"/>
      <c r="R43" s="446"/>
      <c r="S43" s="446"/>
    </row>
    <row r="44" spans="2:19" ht="13.5">
      <c r="B44" s="447" t="s">
        <v>730</v>
      </c>
      <c r="C44" s="441"/>
      <c r="D44" s="441"/>
      <c r="E44" s="448"/>
      <c r="F44" s="441"/>
      <c r="G44" s="441"/>
      <c r="H44" s="448"/>
      <c r="I44" s="441"/>
      <c r="J44" s="441"/>
      <c r="K44" s="448"/>
      <c r="L44" s="441"/>
      <c r="M44" s="441"/>
      <c r="N44" s="448"/>
      <c r="O44" s="441"/>
      <c r="P44" s="441"/>
      <c r="Q44" s="448"/>
      <c r="R44" s="441"/>
      <c r="S44" s="441"/>
    </row>
    <row r="45" ht="13.5">
      <c r="B45" s="296"/>
    </row>
  </sheetData>
  <sheetProtection sheet="1"/>
  <mergeCells count="4">
    <mergeCell ref="D3:E3"/>
    <mergeCell ref="F3:G3"/>
    <mergeCell ref="B42:J42"/>
    <mergeCell ref="B43:S43"/>
  </mergeCells>
  <conditionalFormatting sqref="S27:S40 P27:P40 D8:D21 J8:J21 M8:M21 P8:P21 S8:S21 M27:M40 D27:D40 J27:J40">
    <cfRule type="cellIs" priority="3" dxfId="57" operator="greaterThan">
      <formula>C8</formula>
    </cfRule>
  </conditionalFormatting>
  <conditionalFormatting sqref="G8:G21">
    <cfRule type="cellIs" priority="2" dxfId="57" operator="greaterThan">
      <formula>F8</formula>
    </cfRule>
  </conditionalFormatting>
  <conditionalFormatting sqref="G27:G40">
    <cfRule type="cellIs" priority="1" dxfId="57" operator="greaterThan">
      <formula>F27</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3.xml><?xml version="1.0" encoding="utf-8"?>
<worksheet xmlns="http://schemas.openxmlformats.org/spreadsheetml/2006/main" xmlns:r="http://schemas.openxmlformats.org/officeDocument/2006/relationships">
  <sheetPr codeName="Sheet5"/>
  <dimension ref="A1:U36"/>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2" customWidth="1"/>
    <col min="5" max="5" width="10.7109375" style="232" customWidth="1"/>
    <col min="6" max="7" width="6.421875" style="322" customWidth="1"/>
    <col min="8" max="8" width="10.7109375" style="232" customWidth="1"/>
    <col min="9" max="10" width="6.421875" style="322" customWidth="1"/>
    <col min="11" max="11" width="10.7109375" style="232" customWidth="1"/>
    <col min="12" max="13" width="6.421875" style="322" customWidth="1"/>
    <col min="14" max="14" width="10.7109375" style="232" customWidth="1"/>
    <col min="15" max="16" width="6.421875" style="322" customWidth="1"/>
    <col min="17" max="17" width="10.7109375" style="232" customWidth="1"/>
    <col min="18" max="19" width="6.421875" style="322" customWidth="1"/>
    <col min="20" max="16384" width="9.00390625" style="233" customWidth="1"/>
  </cols>
  <sheetData>
    <row r="1" spans="1:19" ht="13.5">
      <c r="A1" s="231" t="s">
        <v>313</v>
      </c>
      <c r="C1" s="233"/>
      <c r="D1" s="233"/>
      <c r="F1" s="233"/>
      <c r="G1" s="233"/>
      <c r="I1" s="233"/>
      <c r="J1" s="233"/>
      <c r="L1" s="233"/>
      <c r="M1" s="233"/>
      <c r="O1" s="233"/>
      <c r="P1" s="233"/>
      <c r="R1" s="233"/>
      <c r="S1" s="234" t="str">
        <f>'最初に入力'!N1</f>
        <v>2023年2月1日改定</v>
      </c>
    </row>
    <row r="2" spans="2:19" ht="13.5">
      <c r="B2" s="235" t="s">
        <v>314</v>
      </c>
      <c r="C2" s="236"/>
      <c r="D2" s="237" t="s">
        <v>315</v>
      </c>
      <c r="E2" s="238"/>
      <c r="F2" s="237" t="s">
        <v>316</v>
      </c>
      <c r="G2" s="236"/>
      <c r="H2" s="239" t="s">
        <v>317</v>
      </c>
      <c r="I2" s="237" t="s">
        <v>731</v>
      </c>
      <c r="J2" s="240"/>
      <c r="K2" s="238"/>
      <c r="L2" s="237" t="s">
        <v>319</v>
      </c>
      <c r="M2" s="240"/>
      <c r="N2" s="241"/>
      <c r="O2" s="236"/>
      <c r="P2" s="237" t="s">
        <v>732</v>
      </c>
      <c r="Q2" s="238"/>
      <c r="R2" s="242" t="s">
        <v>321</v>
      </c>
      <c r="S2" s="242" t="s">
        <v>322</v>
      </c>
    </row>
    <row r="3" spans="2:19" ht="29.25" customHeight="1">
      <c r="B3" s="300">
        <f>IF('最初に入力'!C2&lt;&gt;"",TEXT('最初に入力'!C2,"m月d日(aaa)"),"")</f>
      </c>
      <c r="C3" s="244"/>
      <c r="D3" s="245">
        <f>'最初に入力'!C5</f>
        <v>0</v>
      </c>
      <c r="E3" s="246"/>
      <c r="F3" s="245">
        <f>SUM(S22,S30)</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1"/>
      <c r="S4" s="256">
        <f>'最初に入力'!F11</f>
        <v>0</v>
      </c>
    </row>
    <row r="5" spans="2:19" ht="13.5">
      <c r="B5" s="257" t="s">
        <v>733</v>
      </c>
      <c r="C5" s="233"/>
      <c r="D5" s="233"/>
      <c r="F5" s="233"/>
      <c r="G5" s="233"/>
      <c r="I5" s="233"/>
      <c r="J5" s="233"/>
      <c r="L5" s="233"/>
      <c r="M5" s="233"/>
      <c r="O5" s="233"/>
      <c r="P5" s="302"/>
      <c r="R5" s="233"/>
      <c r="S5" s="303" t="s">
        <v>324</v>
      </c>
    </row>
    <row r="6" spans="2:19" ht="13.5">
      <c r="B6" s="260" t="s">
        <v>734</v>
      </c>
      <c r="C6" s="261"/>
      <c r="D6" s="262"/>
      <c r="E6" s="263" t="s">
        <v>735</v>
      </c>
      <c r="F6" s="261"/>
      <c r="G6" s="262"/>
      <c r="H6" s="263" t="s">
        <v>541</v>
      </c>
      <c r="I6" s="261"/>
      <c r="J6" s="262"/>
      <c r="K6" s="263" t="s">
        <v>736</v>
      </c>
      <c r="L6" s="261"/>
      <c r="M6" s="262"/>
      <c r="N6" s="263" t="s">
        <v>582</v>
      </c>
      <c r="O6" s="261"/>
      <c r="P6" s="262"/>
      <c r="Q6" s="263" t="s">
        <v>737</v>
      </c>
      <c r="R6" s="261"/>
      <c r="S6" s="262"/>
    </row>
    <row r="7" spans="2:19" ht="13.5">
      <c r="B7" s="264" t="s">
        <v>331</v>
      </c>
      <c r="C7" s="265" t="s">
        <v>332</v>
      </c>
      <c r="D7" s="266" t="s">
        <v>333</v>
      </c>
      <c r="E7" s="264" t="s">
        <v>335</v>
      </c>
      <c r="F7" s="265" t="s">
        <v>332</v>
      </c>
      <c r="G7" s="266" t="s">
        <v>333</v>
      </c>
      <c r="H7" s="264" t="s">
        <v>334</v>
      </c>
      <c r="I7" s="265" t="s">
        <v>332</v>
      </c>
      <c r="J7" s="266" t="s">
        <v>333</v>
      </c>
      <c r="K7" s="264" t="s">
        <v>738</v>
      </c>
      <c r="L7" s="265" t="s">
        <v>332</v>
      </c>
      <c r="M7" s="266" t="s">
        <v>333</v>
      </c>
      <c r="N7" s="264" t="s">
        <v>335</v>
      </c>
      <c r="O7" s="265" t="s">
        <v>332</v>
      </c>
      <c r="P7" s="266" t="s">
        <v>333</v>
      </c>
      <c r="Q7" s="264" t="s">
        <v>335</v>
      </c>
      <c r="R7" s="265" t="s">
        <v>332</v>
      </c>
      <c r="S7" s="266" t="s">
        <v>333</v>
      </c>
    </row>
    <row r="8" spans="2:21" ht="13.5">
      <c r="B8" s="267" t="s">
        <v>739</v>
      </c>
      <c r="C8" s="304">
        <v>3300</v>
      </c>
      <c r="D8" s="269"/>
      <c r="E8" s="267" t="s">
        <v>740</v>
      </c>
      <c r="F8" s="304">
        <v>650</v>
      </c>
      <c r="G8" s="269"/>
      <c r="H8" s="267" t="s">
        <v>741</v>
      </c>
      <c r="I8" s="304">
        <v>2900</v>
      </c>
      <c r="J8" s="269"/>
      <c r="K8" s="267" t="s">
        <v>742</v>
      </c>
      <c r="L8" s="304">
        <v>660</v>
      </c>
      <c r="M8" s="269"/>
      <c r="N8" s="267"/>
      <c r="O8" s="304"/>
      <c r="P8" s="269"/>
      <c r="Q8" s="267"/>
      <c r="R8" s="304"/>
      <c r="S8" s="269"/>
      <c r="U8" s="449"/>
    </row>
    <row r="9" spans="2:21" ht="13.5">
      <c r="B9" s="270" t="s">
        <v>743</v>
      </c>
      <c r="C9" s="308">
        <v>4550</v>
      </c>
      <c r="D9" s="272"/>
      <c r="E9" s="270" t="s">
        <v>744</v>
      </c>
      <c r="F9" s="308">
        <v>570</v>
      </c>
      <c r="G9" s="272"/>
      <c r="H9" s="270"/>
      <c r="I9" s="308"/>
      <c r="J9" s="272"/>
      <c r="K9" s="270"/>
      <c r="L9" s="308"/>
      <c r="M9" s="272"/>
      <c r="N9" s="270"/>
      <c r="O9" s="308"/>
      <c r="P9" s="272"/>
      <c r="Q9" s="270"/>
      <c r="R9" s="308"/>
      <c r="S9" s="272"/>
      <c r="U9" s="449"/>
    </row>
    <row r="10" spans="2:21" ht="13.5">
      <c r="B10" s="270" t="s">
        <v>745</v>
      </c>
      <c r="C10" s="308">
        <v>2500</v>
      </c>
      <c r="D10" s="272"/>
      <c r="E10" s="270" t="s">
        <v>746</v>
      </c>
      <c r="F10" s="308">
        <v>90</v>
      </c>
      <c r="G10" s="272"/>
      <c r="H10" s="270"/>
      <c r="I10" s="308"/>
      <c r="J10" s="272"/>
      <c r="K10" s="270" t="s">
        <v>747</v>
      </c>
      <c r="L10" s="308">
        <v>670</v>
      </c>
      <c r="M10" s="272"/>
      <c r="N10" s="270"/>
      <c r="O10" s="308"/>
      <c r="P10" s="272"/>
      <c r="Q10" s="270"/>
      <c r="R10" s="308"/>
      <c r="S10" s="272"/>
      <c r="U10" s="449"/>
    </row>
    <row r="11" spans="2:21" ht="13.5">
      <c r="B11" s="270" t="s">
        <v>748</v>
      </c>
      <c r="C11" s="308">
        <v>4700</v>
      </c>
      <c r="D11" s="272"/>
      <c r="E11" s="270" t="s">
        <v>749</v>
      </c>
      <c r="F11" s="308">
        <v>970</v>
      </c>
      <c r="G11" s="272"/>
      <c r="H11" s="270"/>
      <c r="I11" s="308"/>
      <c r="J11" s="272"/>
      <c r="K11" s="270" t="s">
        <v>750</v>
      </c>
      <c r="L11" s="308">
        <v>1610</v>
      </c>
      <c r="M11" s="272"/>
      <c r="N11" s="270"/>
      <c r="O11" s="308"/>
      <c r="P11" s="272"/>
      <c r="Q11" s="270"/>
      <c r="R11" s="308"/>
      <c r="S11" s="272"/>
      <c r="U11" s="449"/>
    </row>
    <row r="12" spans="2:21" ht="13.5">
      <c r="B12" s="270" t="s">
        <v>751</v>
      </c>
      <c r="C12" s="308">
        <v>1950</v>
      </c>
      <c r="D12" s="272"/>
      <c r="E12" s="270" t="s">
        <v>752</v>
      </c>
      <c r="F12" s="308">
        <v>300</v>
      </c>
      <c r="G12" s="272"/>
      <c r="H12" s="270"/>
      <c r="I12" s="308"/>
      <c r="J12" s="272"/>
      <c r="K12" s="270"/>
      <c r="L12" s="308"/>
      <c r="M12" s="272"/>
      <c r="N12" s="270"/>
      <c r="O12" s="308"/>
      <c r="P12" s="272"/>
      <c r="Q12" s="270"/>
      <c r="R12" s="308"/>
      <c r="S12" s="272"/>
      <c r="U12" s="449"/>
    </row>
    <row r="13" spans="2:21" ht="13.5">
      <c r="B13" s="270" t="s">
        <v>753</v>
      </c>
      <c r="C13" s="308">
        <v>4510</v>
      </c>
      <c r="D13" s="272"/>
      <c r="E13" s="270" t="s">
        <v>754</v>
      </c>
      <c r="F13" s="308"/>
      <c r="G13" s="272"/>
      <c r="H13" s="270" t="s">
        <v>755</v>
      </c>
      <c r="I13" s="308">
        <v>250</v>
      </c>
      <c r="J13" s="272"/>
      <c r="K13" s="270"/>
      <c r="L13" s="308"/>
      <c r="M13" s="272"/>
      <c r="N13" s="270"/>
      <c r="O13" s="308"/>
      <c r="P13" s="272"/>
      <c r="Q13" s="270"/>
      <c r="R13" s="308"/>
      <c r="S13" s="272"/>
      <c r="U13" s="449"/>
    </row>
    <row r="14" spans="2:21" ht="13.5">
      <c r="B14" s="450" t="s">
        <v>756</v>
      </c>
      <c r="C14" s="451"/>
      <c r="D14" s="452"/>
      <c r="E14" s="275"/>
      <c r="F14" s="308"/>
      <c r="G14" s="272"/>
      <c r="H14" s="270"/>
      <c r="I14" s="308"/>
      <c r="J14" s="272"/>
      <c r="K14" s="270"/>
      <c r="L14" s="308"/>
      <c r="M14" s="272"/>
      <c r="N14" s="270"/>
      <c r="O14" s="308"/>
      <c r="P14" s="272"/>
      <c r="Q14" s="270"/>
      <c r="R14" s="308"/>
      <c r="S14" s="272"/>
      <c r="U14" s="449"/>
    </row>
    <row r="15" spans="2:21" ht="13.5">
      <c r="B15" s="453" t="s">
        <v>757</v>
      </c>
      <c r="C15" s="308">
        <v>2000</v>
      </c>
      <c r="D15" s="272"/>
      <c r="E15" s="454" t="s">
        <v>758</v>
      </c>
      <c r="F15" s="308"/>
      <c r="G15" s="272"/>
      <c r="H15" s="270"/>
      <c r="I15" s="308"/>
      <c r="J15" s="272"/>
      <c r="K15" s="270"/>
      <c r="L15" s="308"/>
      <c r="M15" s="272"/>
      <c r="N15" s="270"/>
      <c r="O15" s="308"/>
      <c r="P15" s="272"/>
      <c r="Q15" s="270"/>
      <c r="R15" s="308"/>
      <c r="S15" s="272"/>
      <c r="U15" s="449"/>
    </row>
    <row r="16" spans="2:21" ht="13.5">
      <c r="B16" s="270" t="s">
        <v>759</v>
      </c>
      <c r="C16" s="308">
        <v>160</v>
      </c>
      <c r="D16" s="272"/>
      <c r="E16" s="270" t="s">
        <v>760</v>
      </c>
      <c r="F16" s="308"/>
      <c r="G16" s="272"/>
      <c r="H16" s="270"/>
      <c r="I16" s="308"/>
      <c r="J16" s="272"/>
      <c r="K16" s="270"/>
      <c r="L16" s="308"/>
      <c r="M16" s="272"/>
      <c r="N16" s="270"/>
      <c r="O16" s="308"/>
      <c r="P16" s="272"/>
      <c r="Q16" s="270"/>
      <c r="R16" s="308"/>
      <c r="S16" s="272"/>
      <c r="U16" s="449"/>
    </row>
    <row r="17" spans="2:19" ht="13.5">
      <c r="B17" s="270"/>
      <c r="C17" s="308"/>
      <c r="D17" s="272"/>
      <c r="E17" s="270"/>
      <c r="F17" s="308"/>
      <c r="G17" s="272"/>
      <c r="H17" s="270"/>
      <c r="I17" s="308"/>
      <c r="J17" s="272"/>
      <c r="K17" s="270"/>
      <c r="L17" s="308"/>
      <c r="M17" s="272"/>
      <c r="N17" s="270"/>
      <c r="O17" s="308"/>
      <c r="P17" s="272"/>
      <c r="Q17" s="270"/>
      <c r="R17" s="308"/>
      <c r="S17" s="272"/>
    </row>
    <row r="18" spans="2:19" ht="13.5">
      <c r="B18" s="270"/>
      <c r="C18" s="308"/>
      <c r="D18" s="272"/>
      <c r="E18" s="270"/>
      <c r="F18" s="308"/>
      <c r="G18" s="272"/>
      <c r="H18" s="270"/>
      <c r="I18" s="308"/>
      <c r="J18" s="272"/>
      <c r="K18" s="270"/>
      <c r="L18" s="308"/>
      <c r="M18" s="272"/>
      <c r="N18" s="270"/>
      <c r="O18" s="308"/>
      <c r="P18" s="272"/>
      <c r="Q18" s="270"/>
      <c r="R18" s="308"/>
      <c r="S18" s="289"/>
    </row>
    <row r="19" spans="2:19" ht="13.5">
      <c r="B19" s="270"/>
      <c r="C19" s="308"/>
      <c r="D19" s="272"/>
      <c r="E19" s="270"/>
      <c r="F19" s="308"/>
      <c r="G19" s="272"/>
      <c r="H19" s="270"/>
      <c r="I19" s="308"/>
      <c r="J19" s="272"/>
      <c r="K19" s="270"/>
      <c r="L19" s="308"/>
      <c r="M19" s="272"/>
      <c r="N19" s="270"/>
      <c r="O19" s="308"/>
      <c r="P19" s="272"/>
      <c r="Q19" s="270"/>
      <c r="R19" s="308"/>
      <c r="S19" s="272"/>
    </row>
    <row r="20" spans="2:19" ht="13.5">
      <c r="B20" s="290"/>
      <c r="C20" s="315"/>
      <c r="D20" s="316"/>
      <c r="E20" s="290"/>
      <c r="F20" s="315"/>
      <c r="G20" s="316"/>
      <c r="H20" s="290"/>
      <c r="I20" s="315"/>
      <c r="J20" s="316"/>
      <c r="K20" s="290"/>
      <c r="L20" s="315"/>
      <c r="M20" s="316"/>
      <c r="N20" s="290"/>
      <c r="O20" s="315"/>
      <c r="P20" s="316"/>
      <c r="Q20" s="290"/>
      <c r="R20" s="315"/>
      <c r="S20" s="318"/>
    </row>
    <row r="21" spans="2:19" ht="13.5">
      <c r="B21" s="264" t="s">
        <v>532</v>
      </c>
      <c r="C21" s="293">
        <f>SUM(C8:C20)</f>
        <v>23670</v>
      </c>
      <c r="D21" s="293">
        <f>SUM(D8:D20)</f>
        <v>0</v>
      </c>
      <c r="E21" s="264" t="s">
        <v>533</v>
      </c>
      <c r="F21" s="293">
        <f>SUM(F8:F20)</f>
        <v>2580</v>
      </c>
      <c r="G21" s="293">
        <f>SUM(G8:G20)</f>
        <v>0</v>
      </c>
      <c r="H21" s="294" t="s">
        <v>574</v>
      </c>
      <c r="I21" s="293">
        <f>SUM(I8:I20)</f>
        <v>3150</v>
      </c>
      <c r="J21" s="293">
        <f>SUM(J8:J20)</f>
        <v>0</v>
      </c>
      <c r="K21" s="294" t="s">
        <v>575</v>
      </c>
      <c r="L21" s="293">
        <f>SUM(L8:L20)</f>
        <v>2940</v>
      </c>
      <c r="M21" s="293">
        <f>SUM(M8:M20)</f>
        <v>0</v>
      </c>
      <c r="N21" s="264" t="s">
        <v>536</v>
      </c>
      <c r="O21" s="293">
        <f>SUM(O8:O20)</f>
        <v>0</v>
      </c>
      <c r="P21" s="293">
        <f>SUM(P8:P20)</f>
        <v>0</v>
      </c>
      <c r="Q21" s="264" t="s">
        <v>537</v>
      </c>
      <c r="R21" s="293">
        <f>SUM(R8:R20)</f>
        <v>0</v>
      </c>
      <c r="S21" s="295">
        <f>SUM(S8:S20)</f>
        <v>0</v>
      </c>
    </row>
    <row r="22" spans="2:19" ht="13.5">
      <c r="B22" s="319"/>
      <c r="C22" s="320"/>
      <c r="D22" s="320"/>
      <c r="E22" s="319"/>
      <c r="F22" s="320"/>
      <c r="G22" s="320"/>
      <c r="H22" s="321"/>
      <c r="I22" s="320"/>
      <c r="J22" s="320"/>
      <c r="K22" s="321"/>
      <c r="L22" s="320"/>
      <c r="M22" s="320"/>
      <c r="N22" s="319"/>
      <c r="O22" s="320"/>
      <c r="P22" s="320"/>
      <c r="Q22" s="264" t="s">
        <v>538</v>
      </c>
      <c r="R22" s="293">
        <f>SUM(C21,F21,I21,L21,O21,R21)</f>
        <v>32340</v>
      </c>
      <c r="S22" s="295">
        <f>SUM(D21,G21,J21,M21,P21,S21)</f>
        <v>0</v>
      </c>
    </row>
    <row r="23" spans="2:19" ht="13.5">
      <c r="B23" s="257" t="s">
        <v>761</v>
      </c>
      <c r="N23" s="455"/>
      <c r="S23" s="303" t="s">
        <v>762</v>
      </c>
    </row>
    <row r="24" spans="2:19" ht="13.5">
      <c r="B24" s="260" t="s">
        <v>540</v>
      </c>
      <c r="C24" s="261"/>
      <c r="D24" s="262"/>
      <c r="E24" s="263" t="s">
        <v>735</v>
      </c>
      <c r="F24" s="261"/>
      <c r="G24" s="262"/>
      <c r="H24" s="263" t="s">
        <v>580</v>
      </c>
      <c r="I24" s="261"/>
      <c r="J24" s="262"/>
      <c r="K24" s="263" t="s">
        <v>542</v>
      </c>
      <c r="L24" s="261"/>
      <c r="M24" s="262"/>
      <c r="N24" s="263" t="s">
        <v>668</v>
      </c>
      <c r="O24" s="261"/>
      <c r="P24" s="262"/>
      <c r="Q24" s="263" t="s">
        <v>737</v>
      </c>
      <c r="R24" s="261"/>
      <c r="S24" s="262"/>
    </row>
    <row r="25" spans="2:19" ht="13.5">
      <c r="B25" s="264" t="s">
        <v>763</v>
      </c>
      <c r="C25" s="265" t="s">
        <v>332</v>
      </c>
      <c r="D25" s="266" t="s">
        <v>333</v>
      </c>
      <c r="E25" s="264" t="s">
        <v>335</v>
      </c>
      <c r="F25" s="265" t="s">
        <v>332</v>
      </c>
      <c r="G25" s="266" t="s">
        <v>333</v>
      </c>
      <c r="H25" s="264" t="s">
        <v>334</v>
      </c>
      <c r="I25" s="265" t="s">
        <v>332</v>
      </c>
      <c r="J25" s="266" t="s">
        <v>333</v>
      </c>
      <c r="K25" s="264" t="s">
        <v>334</v>
      </c>
      <c r="L25" s="265" t="s">
        <v>332</v>
      </c>
      <c r="M25" s="266" t="s">
        <v>333</v>
      </c>
      <c r="N25" s="264" t="s">
        <v>335</v>
      </c>
      <c r="O25" s="265" t="s">
        <v>332</v>
      </c>
      <c r="P25" s="266" t="s">
        <v>333</v>
      </c>
      <c r="Q25" s="264" t="s">
        <v>335</v>
      </c>
      <c r="R25" s="456" t="s">
        <v>332</v>
      </c>
      <c r="S25" s="457" t="s">
        <v>333</v>
      </c>
    </row>
    <row r="26" spans="2:19" ht="13.5">
      <c r="B26" s="325" t="s">
        <v>764</v>
      </c>
      <c r="C26" s="304">
        <v>5250</v>
      </c>
      <c r="D26" s="326"/>
      <c r="E26" s="325"/>
      <c r="F26" s="304"/>
      <c r="G26" s="326"/>
      <c r="H26" s="329"/>
      <c r="I26" s="304"/>
      <c r="J26" s="326"/>
      <c r="K26" s="325" t="s">
        <v>765</v>
      </c>
      <c r="L26" s="304">
        <v>1750</v>
      </c>
      <c r="M26" s="326"/>
      <c r="N26" s="458"/>
      <c r="O26" s="459"/>
      <c r="P26" s="460"/>
      <c r="Q26" s="325"/>
      <c r="R26" s="304"/>
      <c r="S26" s="326"/>
    </row>
    <row r="27" spans="2:19" ht="13.5">
      <c r="B27" s="275"/>
      <c r="C27" s="310"/>
      <c r="D27" s="289"/>
      <c r="E27" s="275"/>
      <c r="F27" s="310"/>
      <c r="G27" s="289"/>
      <c r="H27" s="332"/>
      <c r="I27" s="310"/>
      <c r="J27" s="289"/>
      <c r="K27" s="275"/>
      <c r="L27" s="310"/>
      <c r="M27" s="289"/>
      <c r="N27" s="332"/>
      <c r="O27" s="310"/>
      <c r="P27" s="289"/>
      <c r="Q27" s="275"/>
      <c r="R27" s="310"/>
      <c r="S27" s="289"/>
    </row>
    <row r="28" spans="2:19" ht="13.5">
      <c r="B28" s="343"/>
      <c r="C28" s="342"/>
      <c r="D28" s="292"/>
      <c r="E28" s="343"/>
      <c r="F28" s="342"/>
      <c r="G28" s="292"/>
      <c r="H28" s="347"/>
      <c r="I28" s="342"/>
      <c r="J28" s="292"/>
      <c r="K28" s="343"/>
      <c r="L28" s="342"/>
      <c r="M28" s="292"/>
      <c r="N28" s="347"/>
      <c r="O28" s="342"/>
      <c r="P28" s="292"/>
      <c r="Q28" s="343"/>
      <c r="R28" s="342"/>
      <c r="S28" s="292"/>
    </row>
    <row r="29" spans="2:19" ht="13.5">
      <c r="B29" s="264" t="s">
        <v>573</v>
      </c>
      <c r="C29" s="293">
        <f>SUM(C26:C28)</f>
        <v>5250</v>
      </c>
      <c r="D29" s="293">
        <f>SUM(D26:D28)</f>
        <v>0</v>
      </c>
      <c r="E29" s="264" t="s">
        <v>533</v>
      </c>
      <c r="F29" s="293">
        <f>SUM(F26:F28)</f>
        <v>0</v>
      </c>
      <c r="G29" s="293">
        <f>SUM(G26:G28)</f>
        <v>0</v>
      </c>
      <c r="H29" s="294" t="s">
        <v>574</v>
      </c>
      <c r="I29" s="293">
        <f>SUM(I26:I28)</f>
        <v>0</v>
      </c>
      <c r="J29" s="293">
        <f>SUM(J26:J28)</f>
        <v>0</v>
      </c>
      <c r="K29" s="294" t="s">
        <v>575</v>
      </c>
      <c r="L29" s="293">
        <f>SUM(L26:L28)</f>
        <v>1750</v>
      </c>
      <c r="M29" s="293">
        <f>SUM(M26:M28)</f>
        <v>0</v>
      </c>
      <c r="N29" s="264" t="s">
        <v>536</v>
      </c>
      <c r="O29" s="293">
        <f>SUM(O26:O28)</f>
        <v>0</v>
      </c>
      <c r="P29" s="293">
        <f>SUM(P26:P28)</f>
        <v>0</v>
      </c>
      <c r="Q29" s="264" t="s">
        <v>537</v>
      </c>
      <c r="R29" s="293">
        <f>SUM(R26:R28)</f>
        <v>0</v>
      </c>
      <c r="S29" s="295">
        <f>SUM(S26:S28)</f>
        <v>0</v>
      </c>
    </row>
    <row r="30" spans="2:19" ht="13.5">
      <c r="B30" s="319"/>
      <c r="C30" s="320"/>
      <c r="D30" s="320"/>
      <c r="E30" s="320"/>
      <c r="F30" s="320"/>
      <c r="G30" s="320"/>
      <c r="H30" s="321"/>
      <c r="I30" s="320"/>
      <c r="J30" s="320"/>
      <c r="K30" s="321"/>
      <c r="L30" s="320"/>
      <c r="M30" s="320"/>
      <c r="N30" s="319"/>
      <c r="O30" s="320"/>
      <c r="P30" s="320"/>
      <c r="Q30" s="264" t="s">
        <v>538</v>
      </c>
      <c r="R30" s="293">
        <f>SUM(C29,F29,I29,L29,O29,R29)</f>
        <v>7000</v>
      </c>
      <c r="S30" s="295">
        <f>SUM(D29,G29,J29,M29,P29,S29)</f>
        <v>0</v>
      </c>
    </row>
    <row r="31" ht="13.5">
      <c r="B31" s="296"/>
    </row>
    <row r="32" spans="2:19" ht="13.5">
      <c r="B32" s="354" t="s">
        <v>492</v>
      </c>
      <c r="C32" s="354"/>
      <c r="D32" s="354"/>
      <c r="E32" s="354"/>
      <c r="F32" s="354"/>
      <c r="G32" s="354"/>
      <c r="H32" s="354"/>
      <c r="I32" s="354"/>
      <c r="J32" s="354"/>
      <c r="K32" s="354"/>
      <c r="L32" s="354"/>
      <c r="M32" s="354"/>
      <c r="N32" s="354"/>
      <c r="O32" s="354"/>
      <c r="P32" s="354"/>
      <c r="Q32" s="354"/>
      <c r="R32" s="354"/>
      <c r="S32" s="354"/>
    </row>
    <row r="33" ht="13.5">
      <c r="B33" s="348" t="s">
        <v>576</v>
      </c>
    </row>
    <row r="34" ht="13.5">
      <c r="B34" s="296" t="s">
        <v>766</v>
      </c>
    </row>
    <row r="35" ht="13.5">
      <c r="B35" s="348"/>
    </row>
    <row r="36" ht="13.5">
      <c r="B36" s="296"/>
    </row>
  </sheetData>
  <sheetProtection sheet="1"/>
  <mergeCells count="4">
    <mergeCell ref="D3:E3"/>
    <mergeCell ref="F3:G3"/>
    <mergeCell ref="B14:D14"/>
    <mergeCell ref="B32:S32"/>
  </mergeCells>
  <conditionalFormatting sqref="S26:S28 P8:P20 S8:S20 J26:J28 M26:M28 P27:P28 D26:D28 J8:J20 M8:M20 D8:D13 D17:D20">
    <cfRule type="cellIs" priority="3" dxfId="57" operator="greaterThan">
      <formula>C8</formula>
    </cfRule>
  </conditionalFormatting>
  <conditionalFormatting sqref="G26:G28 G8:G20">
    <cfRule type="cellIs" priority="2" dxfId="57" operator="greaterThan">
      <formula>F8</formula>
    </cfRule>
  </conditionalFormatting>
  <conditionalFormatting sqref="D15:D17">
    <cfRule type="cellIs" priority="1" dxfId="57" operator="greaterThan">
      <formula>C15</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4.xml><?xml version="1.0" encoding="utf-8"?>
<worksheet xmlns="http://schemas.openxmlformats.org/spreadsheetml/2006/main" xmlns:r="http://schemas.openxmlformats.org/officeDocument/2006/relationships">
  <sheetPr codeName="Sheet9"/>
  <dimension ref="A1:S44"/>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318</v>
      </c>
      <c r="J2" s="366"/>
      <c r="K2" s="364"/>
      <c r="L2" s="363" t="s">
        <v>319</v>
      </c>
      <c r="M2" s="366"/>
      <c r="N2" s="367"/>
      <c r="O2" s="362"/>
      <c r="P2" s="363" t="s">
        <v>767</v>
      </c>
      <c r="Q2" s="364"/>
      <c r="R2" s="368" t="s">
        <v>321</v>
      </c>
      <c r="S2" s="368" t="s">
        <v>322</v>
      </c>
    </row>
    <row r="3" spans="2:19" ht="29.25" customHeight="1">
      <c r="B3" s="369">
        <f>IF('最初に入力'!C2&lt;&gt;"",TEXT('最初に入力'!C2,"m月d日(aaa)"),"")</f>
      </c>
      <c r="C3" s="370"/>
      <c r="D3" s="371">
        <f>'最初に入力'!C5</f>
        <v>0</v>
      </c>
      <c r="E3" s="372"/>
      <c r="F3" s="371">
        <f>SUM(S32,S41)</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768</v>
      </c>
      <c r="C5" s="359"/>
      <c r="D5" s="359"/>
      <c r="F5" s="359"/>
      <c r="G5" s="359"/>
      <c r="I5" s="359"/>
      <c r="J5" s="359"/>
      <c r="L5" s="359"/>
      <c r="M5" s="359"/>
      <c r="O5" s="359"/>
      <c r="P5" s="359"/>
      <c r="Q5" s="461"/>
      <c r="R5" s="359"/>
      <c r="S5" s="386" t="s">
        <v>769</v>
      </c>
    </row>
    <row r="6" spans="2:19" ht="13.5">
      <c r="B6" s="387" t="s">
        <v>540</v>
      </c>
      <c r="C6" s="388"/>
      <c r="D6" s="389"/>
      <c r="E6" s="390" t="s">
        <v>499</v>
      </c>
      <c r="F6" s="388"/>
      <c r="G6" s="389"/>
      <c r="H6" s="390" t="s">
        <v>581</v>
      </c>
      <c r="I6" s="388"/>
      <c r="J6" s="389"/>
      <c r="K6" s="390" t="s">
        <v>582</v>
      </c>
      <c r="L6" s="388"/>
      <c r="M6" s="389"/>
      <c r="N6" s="390" t="s">
        <v>770</v>
      </c>
      <c r="O6" s="388"/>
      <c r="P6" s="389"/>
      <c r="Q6" s="390"/>
      <c r="R6" s="388"/>
      <c r="S6" s="389"/>
    </row>
    <row r="7" spans="2:19" ht="13.5">
      <c r="B7" s="391" t="s">
        <v>331</v>
      </c>
      <c r="C7" s="392" t="s">
        <v>332</v>
      </c>
      <c r="D7" s="393" t="s">
        <v>333</v>
      </c>
      <c r="E7" s="391" t="s">
        <v>334</v>
      </c>
      <c r="F7" s="392" t="s">
        <v>332</v>
      </c>
      <c r="G7" s="393" t="s">
        <v>333</v>
      </c>
      <c r="H7" s="391" t="s">
        <v>334</v>
      </c>
      <c r="I7" s="392" t="s">
        <v>332</v>
      </c>
      <c r="J7" s="393" t="s">
        <v>333</v>
      </c>
      <c r="K7" s="391" t="s">
        <v>335</v>
      </c>
      <c r="L7" s="392" t="s">
        <v>332</v>
      </c>
      <c r="M7" s="393" t="s">
        <v>333</v>
      </c>
      <c r="N7" s="391" t="s">
        <v>335</v>
      </c>
      <c r="O7" s="392" t="s">
        <v>332</v>
      </c>
      <c r="P7" s="393" t="s">
        <v>333</v>
      </c>
      <c r="Q7" s="391" t="s">
        <v>335</v>
      </c>
      <c r="R7" s="392" t="s">
        <v>332</v>
      </c>
      <c r="S7" s="393" t="s">
        <v>333</v>
      </c>
    </row>
    <row r="8" spans="2:19" ht="13.5">
      <c r="B8" s="394" t="s">
        <v>771</v>
      </c>
      <c r="C8" s="462">
        <v>2490</v>
      </c>
      <c r="D8" s="396"/>
      <c r="E8" s="394"/>
      <c r="F8" s="462"/>
      <c r="G8" s="396"/>
      <c r="H8" s="394" t="s">
        <v>772</v>
      </c>
      <c r="I8" s="462">
        <v>980</v>
      </c>
      <c r="J8" s="396"/>
      <c r="K8" s="394"/>
      <c r="L8" s="395"/>
      <c r="M8" s="396"/>
      <c r="N8" s="394"/>
      <c r="O8" s="395"/>
      <c r="P8" s="396"/>
      <c r="Q8" s="394"/>
      <c r="R8" s="462"/>
      <c r="S8" s="396"/>
    </row>
    <row r="9" spans="2:19" ht="13.5">
      <c r="B9" s="397" t="s">
        <v>773</v>
      </c>
      <c r="C9" s="463">
        <v>6260</v>
      </c>
      <c r="D9" s="399"/>
      <c r="E9" s="397"/>
      <c r="F9" s="463"/>
      <c r="G9" s="399"/>
      <c r="H9" s="397" t="s">
        <v>774</v>
      </c>
      <c r="I9" s="463">
        <v>750</v>
      </c>
      <c r="J9" s="399"/>
      <c r="K9" s="397"/>
      <c r="L9" s="463"/>
      <c r="M9" s="399"/>
      <c r="N9" s="397"/>
      <c r="O9" s="398"/>
      <c r="P9" s="399"/>
      <c r="Q9" s="397"/>
      <c r="R9" s="463"/>
      <c r="S9" s="399"/>
    </row>
    <row r="10" spans="2:19" ht="13.5">
      <c r="B10" s="464"/>
      <c r="C10" s="463"/>
      <c r="D10" s="399"/>
      <c r="E10" s="464"/>
      <c r="F10" s="463"/>
      <c r="G10" s="399"/>
      <c r="H10" s="397" t="s">
        <v>775</v>
      </c>
      <c r="I10" s="463">
        <v>700</v>
      </c>
      <c r="J10" s="399"/>
      <c r="K10" s="465"/>
      <c r="L10" s="463"/>
      <c r="M10" s="399"/>
      <c r="N10" s="397"/>
      <c r="O10" s="398"/>
      <c r="P10" s="399"/>
      <c r="Q10" s="466"/>
      <c r="R10" s="463"/>
      <c r="S10" s="399"/>
    </row>
    <row r="11" spans="2:19" ht="13.5">
      <c r="B11" s="397"/>
      <c r="C11" s="463"/>
      <c r="D11" s="399"/>
      <c r="E11" s="397"/>
      <c r="F11" s="463"/>
      <c r="G11" s="399"/>
      <c r="H11" s="397"/>
      <c r="I11" s="463"/>
      <c r="J11" s="399"/>
      <c r="K11" s="465"/>
      <c r="L11" s="463"/>
      <c r="M11" s="399"/>
      <c r="N11" s="397"/>
      <c r="O11" s="398"/>
      <c r="P11" s="399"/>
      <c r="Q11" s="397"/>
      <c r="R11" s="463"/>
      <c r="S11" s="399"/>
    </row>
    <row r="12" spans="2:19" ht="13.5">
      <c r="B12" s="397" t="s">
        <v>776</v>
      </c>
      <c r="C12" s="463">
        <v>2250</v>
      </c>
      <c r="D12" s="399"/>
      <c r="E12" s="397"/>
      <c r="F12" s="463"/>
      <c r="G12" s="399"/>
      <c r="H12" s="397" t="s">
        <v>777</v>
      </c>
      <c r="I12" s="463">
        <v>890</v>
      </c>
      <c r="J12" s="399"/>
      <c r="K12" s="397"/>
      <c r="L12" s="463"/>
      <c r="M12" s="399"/>
      <c r="N12" s="397"/>
      <c r="O12" s="398"/>
      <c r="P12" s="399"/>
      <c r="Q12" s="397"/>
      <c r="R12" s="463"/>
      <c r="S12" s="399"/>
    </row>
    <row r="13" spans="2:19" ht="13.5">
      <c r="B13" s="397" t="s">
        <v>778</v>
      </c>
      <c r="C13" s="463">
        <v>3230</v>
      </c>
      <c r="D13" s="399"/>
      <c r="E13" s="397"/>
      <c r="F13" s="463"/>
      <c r="G13" s="399"/>
      <c r="H13" s="397" t="s">
        <v>779</v>
      </c>
      <c r="I13" s="463">
        <v>1330</v>
      </c>
      <c r="J13" s="399"/>
      <c r="K13" s="397"/>
      <c r="L13" s="463"/>
      <c r="M13" s="399"/>
      <c r="N13" s="397"/>
      <c r="O13" s="398"/>
      <c r="P13" s="399"/>
      <c r="Q13" s="397"/>
      <c r="R13" s="463"/>
      <c r="S13" s="399"/>
    </row>
    <row r="14" spans="2:19" ht="13.5">
      <c r="B14" s="397" t="s">
        <v>780</v>
      </c>
      <c r="C14" s="463">
        <v>3160</v>
      </c>
      <c r="D14" s="399"/>
      <c r="E14" s="397"/>
      <c r="F14" s="463"/>
      <c r="G14" s="399"/>
      <c r="H14" s="397" t="s">
        <v>781</v>
      </c>
      <c r="I14" s="463">
        <v>1110</v>
      </c>
      <c r="J14" s="399"/>
      <c r="K14" s="397"/>
      <c r="L14" s="463"/>
      <c r="M14" s="399"/>
      <c r="N14" s="397"/>
      <c r="O14" s="398"/>
      <c r="P14" s="399"/>
      <c r="Q14" s="397"/>
      <c r="R14" s="463"/>
      <c r="S14" s="399"/>
    </row>
    <row r="15" spans="2:19" ht="13.5">
      <c r="B15" s="467" t="s">
        <v>782</v>
      </c>
      <c r="C15" s="463"/>
      <c r="D15" s="399"/>
      <c r="E15" s="397"/>
      <c r="F15" s="398"/>
      <c r="G15" s="399"/>
      <c r="H15" s="397"/>
      <c r="I15" s="463"/>
      <c r="J15" s="399"/>
      <c r="K15" s="397"/>
      <c r="L15" s="398"/>
      <c r="M15" s="399"/>
      <c r="N15" s="397"/>
      <c r="O15" s="398"/>
      <c r="P15" s="399"/>
      <c r="Q15" s="397"/>
      <c r="R15" s="463"/>
      <c r="S15" s="399"/>
    </row>
    <row r="16" spans="2:19" ht="13.5">
      <c r="B16" s="397" t="s">
        <v>783</v>
      </c>
      <c r="C16" s="463">
        <v>2340</v>
      </c>
      <c r="D16" s="399"/>
      <c r="E16" s="397"/>
      <c r="F16" s="398"/>
      <c r="G16" s="399"/>
      <c r="H16" s="397" t="s">
        <v>784</v>
      </c>
      <c r="I16" s="463">
        <v>700</v>
      </c>
      <c r="J16" s="399"/>
      <c r="K16" s="397"/>
      <c r="L16" s="398"/>
      <c r="M16" s="399"/>
      <c r="N16" s="397"/>
      <c r="O16" s="398"/>
      <c r="P16" s="399"/>
      <c r="Q16" s="397"/>
      <c r="R16" s="463"/>
      <c r="S16" s="399"/>
    </row>
    <row r="17" spans="2:19" ht="13.5">
      <c r="B17" s="397" t="s">
        <v>785</v>
      </c>
      <c r="C17" s="463">
        <v>1230</v>
      </c>
      <c r="D17" s="399"/>
      <c r="E17" s="397"/>
      <c r="F17" s="398"/>
      <c r="G17" s="399"/>
      <c r="H17" s="397"/>
      <c r="I17" s="463"/>
      <c r="J17" s="399"/>
      <c r="K17" s="397"/>
      <c r="L17" s="398"/>
      <c r="M17" s="399"/>
      <c r="N17" s="397"/>
      <c r="O17" s="398"/>
      <c r="P17" s="399"/>
      <c r="Q17" s="397"/>
      <c r="R17" s="463"/>
      <c r="S17" s="399"/>
    </row>
    <row r="18" spans="2:19" ht="13.5">
      <c r="B18" s="400" t="s">
        <v>786</v>
      </c>
      <c r="C18" s="468">
        <v>790</v>
      </c>
      <c r="D18" s="399"/>
      <c r="E18" s="397"/>
      <c r="F18" s="398"/>
      <c r="G18" s="399"/>
      <c r="H18" s="397"/>
      <c r="I18" s="463"/>
      <c r="J18" s="399"/>
      <c r="K18" s="397"/>
      <c r="L18" s="398"/>
      <c r="M18" s="399"/>
      <c r="N18" s="397"/>
      <c r="O18" s="398"/>
      <c r="P18" s="399"/>
      <c r="Q18" s="397"/>
      <c r="R18" s="463"/>
      <c r="S18" s="399"/>
    </row>
    <row r="19" spans="2:19" ht="13.5">
      <c r="B19" s="397" t="s">
        <v>787</v>
      </c>
      <c r="C19" s="463">
        <v>360</v>
      </c>
      <c r="D19" s="399"/>
      <c r="E19" s="397"/>
      <c r="F19" s="398"/>
      <c r="G19" s="399"/>
      <c r="H19" s="397"/>
      <c r="I19" s="463"/>
      <c r="J19" s="399"/>
      <c r="K19" s="397"/>
      <c r="L19" s="398"/>
      <c r="M19" s="399"/>
      <c r="N19" s="397"/>
      <c r="O19" s="398"/>
      <c r="P19" s="399"/>
      <c r="Q19" s="397"/>
      <c r="R19" s="463"/>
      <c r="S19" s="399"/>
    </row>
    <row r="20" spans="2:19" ht="13.5">
      <c r="B20" s="397" t="s">
        <v>788</v>
      </c>
      <c r="C20" s="463">
        <v>360</v>
      </c>
      <c r="D20" s="399"/>
      <c r="E20" s="469"/>
      <c r="F20" s="398"/>
      <c r="G20" s="399"/>
      <c r="H20" s="397"/>
      <c r="I20" s="463"/>
      <c r="J20" s="399"/>
      <c r="K20" s="397"/>
      <c r="L20" s="398"/>
      <c r="M20" s="399"/>
      <c r="N20" s="397"/>
      <c r="O20" s="398"/>
      <c r="P20" s="399"/>
      <c r="Q20" s="397"/>
      <c r="R20" s="463"/>
      <c r="S20" s="399"/>
    </row>
    <row r="21" spans="2:19" ht="13.5">
      <c r="B21" s="397" t="s">
        <v>789</v>
      </c>
      <c r="C21" s="463">
        <v>1970</v>
      </c>
      <c r="D21" s="399"/>
      <c r="E21" s="397"/>
      <c r="F21" s="398"/>
      <c r="G21" s="399"/>
      <c r="H21" s="397" t="s">
        <v>790</v>
      </c>
      <c r="I21" s="463">
        <v>1150</v>
      </c>
      <c r="J21" s="399"/>
      <c r="K21" s="397"/>
      <c r="L21" s="398"/>
      <c r="M21" s="399"/>
      <c r="N21" s="397"/>
      <c r="O21" s="398"/>
      <c r="P21" s="399"/>
      <c r="Q21" s="397"/>
      <c r="R21" s="398"/>
      <c r="S21" s="399"/>
    </row>
    <row r="22" spans="2:19" ht="13.5">
      <c r="B22" s="397" t="s">
        <v>791</v>
      </c>
      <c r="C22" s="463">
        <v>1740</v>
      </c>
      <c r="D22" s="402"/>
      <c r="E22" s="400"/>
      <c r="F22" s="401"/>
      <c r="G22" s="402"/>
      <c r="H22" s="397" t="s">
        <v>792</v>
      </c>
      <c r="I22" s="463">
        <v>800</v>
      </c>
      <c r="J22" s="402"/>
      <c r="K22" s="400"/>
      <c r="L22" s="401"/>
      <c r="M22" s="402"/>
      <c r="N22" s="400"/>
      <c r="O22" s="401"/>
      <c r="P22" s="402"/>
      <c r="Q22" s="400"/>
      <c r="R22" s="401"/>
      <c r="S22" s="402"/>
    </row>
    <row r="23" spans="2:19" ht="13.5">
      <c r="B23" s="397"/>
      <c r="C23" s="463"/>
      <c r="D23" s="402"/>
      <c r="E23" s="400"/>
      <c r="F23" s="401"/>
      <c r="G23" s="402"/>
      <c r="H23" s="397" t="s">
        <v>793</v>
      </c>
      <c r="I23" s="463">
        <v>110</v>
      </c>
      <c r="J23" s="402"/>
      <c r="K23" s="400"/>
      <c r="L23" s="401"/>
      <c r="M23" s="402"/>
      <c r="N23" s="400"/>
      <c r="O23" s="401"/>
      <c r="P23" s="402"/>
      <c r="Q23" s="400"/>
      <c r="R23" s="401"/>
      <c r="S23" s="402"/>
    </row>
    <row r="24" spans="2:19" ht="13.5">
      <c r="B24" s="400" t="s">
        <v>794</v>
      </c>
      <c r="C24" s="468">
        <v>320</v>
      </c>
      <c r="D24" s="402"/>
      <c r="E24" s="470"/>
      <c r="F24" s="401"/>
      <c r="G24" s="402"/>
      <c r="H24" s="471"/>
      <c r="I24" s="468"/>
      <c r="J24" s="402"/>
      <c r="K24" s="400"/>
      <c r="L24" s="401"/>
      <c r="M24" s="402"/>
      <c r="N24" s="400"/>
      <c r="O24" s="401"/>
      <c r="P24" s="402"/>
      <c r="Q24" s="400"/>
      <c r="R24" s="401"/>
      <c r="S24" s="402"/>
    </row>
    <row r="25" spans="2:19" ht="13.5">
      <c r="B25" s="400" t="s">
        <v>795</v>
      </c>
      <c r="C25" s="468">
        <v>190</v>
      </c>
      <c r="D25" s="402"/>
      <c r="E25" s="400"/>
      <c r="F25" s="401"/>
      <c r="G25" s="402"/>
      <c r="H25" s="400"/>
      <c r="I25" s="401"/>
      <c r="J25" s="402"/>
      <c r="K25" s="400"/>
      <c r="L25" s="401"/>
      <c r="M25" s="402"/>
      <c r="N25" s="400"/>
      <c r="O25" s="401"/>
      <c r="P25" s="402"/>
      <c r="Q25" s="400"/>
      <c r="R25" s="401"/>
      <c r="S25" s="402"/>
    </row>
    <row r="26" spans="2:19" ht="13.5">
      <c r="B26" s="400" t="s">
        <v>796</v>
      </c>
      <c r="C26" s="468">
        <v>80</v>
      </c>
      <c r="D26" s="402"/>
      <c r="E26" s="400"/>
      <c r="F26" s="401"/>
      <c r="G26" s="402"/>
      <c r="H26" s="400"/>
      <c r="I26" s="401"/>
      <c r="J26" s="402"/>
      <c r="K26" s="400"/>
      <c r="L26" s="401"/>
      <c r="M26" s="402"/>
      <c r="N26" s="400"/>
      <c r="O26" s="401"/>
      <c r="P26" s="402"/>
      <c r="Q26" s="400"/>
      <c r="R26" s="401"/>
      <c r="S26" s="402"/>
    </row>
    <row r="27" spans="2:19" ht="13.5">
      <c r="B27" s="400" t="s">
        <v>797</v>
      </c>
      <c r="C27" s="468">
        <v>390</v>
      </c>
      <c r="D27" s="402"/>
      <c r="E27" s="400"/>
      <c r="F27" s="401"/>
      <c r="G27" s="402"/>
      <c r="H27" s="400"/>
      <c r="I27" s="401"/>
      <c r="J27" s="402"/>
      <c r="K27" s="400"/>
      <c r="L27" s="401"/>
      <c r="M27" s="402"/>
      <c r="N27" s="400"/>
      <c r="O27" s="401"/>
      <c r="P27" s="402"/>
      <c r="Q27" s="400"/>
      <c r="R27" s="401"/>
      <c r="S27" s="402"/>
    </row>
    <row r="28" spans="2:19" ht="13.5">
      <c r="B28" s="400" t="s">
        <v>798</v>
      </c>
      <c r="C28" s="468">
        <v>80</v>
      </c>
      <c r="D28" s="402"/>
      <c r="E28" s="400"/>
      <c r="F28" s="401"/>
      <c r="G28" s="402"/>
      <c r="H28" s="400"/>
      <c r="I28" s="401"/>
      <c r="J28" s="402"/>
      <c r="K28" s="400"/>
      <c r="L28" s="401"/>
      <c r="M28" s="402"/>
      <c r="N28" s="400"/>
      <c r="O28" s="401"/>
      <c r="P28" s="402"/>
      <c r="Q28" s="400"/>
      <c r="R28" s="401"/>
      <c r="S28" s="402"/>
    </row>
    <row r="29" spans="2:19" ht="13.5">
      <c r="B29" s="400" t="s">
        <v>799</v>
      </c>
      <c r="C29" s="468">
        <v>80</v>
      </c>
      <c r="D29" s="402"/>
      <c r="E29" s="400"/>
      <c r="F29" s="401"/>
      <c r="G29" s="402"/>
      <c r="H29" s="400"/>
      <c r="I29" s="401"/>
      <c r="J29" s="402"/>
      <c r="K29" s="400"/>
      <c r="L29" s="401"/>
      <c r="M29" s="402"/>
      <c r="N29" s="400"/>
      <c r="O29" s="401"/>
      <c r="P29" s="402"/>
      <c r="Q29" s="400"/>
      <c r="R29" s="401"/>
      <c r="S29" s="402"/>
    </row>
    <row r="30" spans="2:19" ht="13.5">
      <c r="B30" s="404"/>
      <c r="C30" s="405"/>
      <c r="D30" s="406"/>
      <c r="E30" s="404"/>
      <c r="F30" s="405"/>
      <c r="G30" s="406"/>
      <c r="H30" s="404"/>
      <c r="I30" s="405"/>
      <c r="J30" s="406"/>
      <c r="K30" s="404"/>
      <c r="L30" s="405"/>
      <c r="M30" s="406"/>
      <c r="N30" s="404"/>
      <c r="O30" s="405"/>
      <c r="P30" s="406"/>
      <c r="Q30" s="404"/>
      <c r="R30" s="405"/>
      <c r="S30" s="431"/>
    </row>
    <row r="31" spans="2:19" ht="13.5">
      <c r="B31" s="391" t="s">
        <v>573</v>
      </c>
      <c r="C31" s="409">
        <f>SUM(C8:C30)</f>
        <v>27320</v>
      </c>
      <c r="D31" s="409">
        <f>SUM(D8:D30)</f>
        <v>0</v>
      </c>
      <c r="E31" s="408" t="s">
        <v>574</v>
      </c>
      <c r="F31" s="409">
        <f>SUM(F8:F30)</f>
        <v>0</v>
      </c>
      <c r="G31" s="409">
        <f>SUM(G8:G30)</f>
        <v>0</v>
      </c>
      <c r="H31" s="408" t="s">
        <v>575</v>
      </c>
      <c r="I31" s="409">
        <f>SUM(I8:I30)</f>
        <v>8520</v>
      </c>
      <c r="J31" s="409">
        <f>SUM(J8:J30)</f>
        <v>0</v>
      </c>
      <c r="K31" s="391" t="s">
        <v>536</v>
      </c>
      <c r="L31" s="409">
        <f>SUM(L8:L30)</f>
        <v>0</v>
      </c>
      <c r="M31" s="409">
        <f>SUM(M8:M30)</f>
        <v>0</v>
      </c>
      <c r="N31" s="391" t="s">
        <v>800</v>
      </c>
      <c r="O31" s="409">
        <f>SUM(O8:O30)</f>
        <v>0</v>
      </c>
      <c r="P31" s="409">
        <f>SUM(P8:P30)</f>
        <v>0</v>
      </c>
      <c r="Q31" s="391" t="s">
        <v>537</v>
      </c>
      <c r="R31" s="409">
        <f>SUM(R8:R30)</f>
        <v>0</v>
      </c>
      <c r="S31" s="410">
        <f>SUM(S8:S30)</f>
        <v>0</v>
      </c>
    </row>
    <row r="32" spans="2:19" ht="13.5">
      <c r="B32" s="411"/>
      <c r="C32" s="413"/>
      <c r="D32" s="413"/>
      <c r="E32" s="412"/>
      <c r="F32" s="413"/>
      <c r="G32" s="413"/>
      <c r="H32" s="412"/>
      <c r="I32" s="413"/>
      <c r="J32" s="413"/>
      <c r="K32" s="411"/>
      <c r="L32" s="413"/>
      <c r="M32" s="413"/>
      <c r="N32" s="411"/>
      <c r="O32" s="413"/>
      <c r="P32" s="413"/>
      <c r="Q32" s="414" t="s">
        <v>538</v>
      </c>
      <c r="R32" s="415">
        <f>SUM(C31,F31,I31,L31,O31,R31)</f>
        <v>35840</v>
      </c>
      <c r="S32" s="416">
        <f>SUM(D31,G31,J31,M31,P31,S31)</f>
        <v>0</v>
      </c>
    </row>
    <row r="33" spans="2:19" ht="13.5">
      <c r="B33" s="384" t="s">
        <v>801</v>
      </c>
      <c r="K33" s="359"/>
      <c r="Q33" s="461"/>
      <c r="S33" s="386" t="s">
        <v>769</v>
      </c>
    </row>
    <row r="34" spans="2:19" ht="13.5">
      <c r="B34" s="387" t="s">
        <v>540</v>
      </c>
      <c r="C34" s="388"/>
      <c r="D34" s="389"/>
      <c r="E34" s="390" t="s">
        <v>499</v>
      </c>
      <c r="F34" s="388"/>
      <c r="G34" s="389"/>
      <c r="H34" s="390" t="s">
        <v>581</v>
      </c>
      <c r="I34" s="388"/>
      <c r="J34" s="389"/>
      <c r="K34" s="390" t="s">
        <v>582</v>
      </c>
      <c r="L34" s="388"/>
      <c r="M34" s="389"/>
      <c r="N34" s="390" t="s">
        <v>802</v>
      </c>
      <c r="O34" s="388"/>
      <c r="P34" s="389"/>
      <c r="Q34" s="390" t="s">
        <v>737</v>
      </c>
      <c r="R34" s="388"/>
      <c r="S34" s="389"/>
    </row>
    <row r="35" spans="2:19" ht="13.5">
      <c r="B35" s="391" t="s">
        <v>331</v>
      </c>
      <c r="C35" s="392" t="s">
        <v>332</v>
      </c>
      <c r="D35" s="393" t="s">
        <v>333</v>
      </c>
      <c r="E35" s="391" t="s">
        <v>334</v>
      </c>
      <c r="F35" s="472" t="s">
        <v>332</v>
      </c>
      <c r="G35" s="473" t="s">
        <v>333</v>
      </c>
      <c r="H35" s="391" t="s">
        <v>334</v>
      </c>
      <c r="I35" s="392" t="s">
        <v>332</v>
      </c>
      <c r="J35" s="393" t="s">
        <v>333</v>
      </c>
      <c r="K35" s="391" t="s">
        <v>335</v>
      </c>
      <c r="L35" s="392" t="s">
        <v>332</v>
      </c>
      <c r="M35" s="393" t="s">
        <v>333</v>
      </c>
      <c r="N35" s="391" t="s">
        <v>335</v>
      </c>
      <c r="O35" s="392" t="s">
        <v>332</v>
      </c>
      <c r="P35" s="393" t="s">
        <v>333</v>
      </c>
      <c r="Q35" s="391" t="s">
        <v>335</v>
      </c>
      <c r="R35" s="392" t="s">
        <v>332</v>
      </c>
      <c r="S35" s="393" t="s">
        <v>333</v>
      </c>
    </row>
    <row r="36" spans="2:19" ht="13.5">
      <c r="B36" s="422" t="s">
        <v>803</v>
      </c>
      <c r="C36" s="395">
        <v>630</v>
      </c>
      <c r="D36" s="423"/>
      <c r="E36" s="424"/>
      <c r="F36" s="395"/>
      <c r="G36" s="423"/>
      <c r="H36" s="422"/>
      <c r="I36" s="395"/>
      <c r="J36" s="423"/>
      <c r="K36" s="424"/>
      <c r="L36" s="395"/>
      <c r="M36" s="423"/>
      <c r="N36" s="422"/>
      <c r="O36" s="395"/>
      <c r="P36" s="423"/>
      <c r="Q36" s="422"/>
      <c r="R36" s="395"/>
      <c r="S36" s="423"/>
    </row>
    <row r="37" spans="2:19" ht="13.5">
      <c r="B37" s="400"/>
      <c r="C37" s="401"/>
      <c r="D37" s="402"/>
      <c r="E37" s="427"/>
      <c r="F37" s="401"/>
      <c r="G37" s="402"/>
      <c r="H37" s="400" t="s">
        <v>804</v>
      </c>
      <c r="I37" s="401">
        <v>90</v>
      </c>
      <c r="J37" s="402"/>
      <c r="K37" s="427"/>
      <c r="L37" s="401"/>
      <c r="M37" s="402"/>
      <c r="N37" s="400" t="s">
        <v>805</v>
      </c>
      <c r="O37" s="401">
        <v>460</v>
      </c>
      <c r="P37" s="402"/>
      <c r="Q37" s="400"/>
      <c r="R37" s="401"/>
      <c r="S37" s="402"/>
    </row>
    <row r="38" spans="2:19" ht="13.5">
      <c r="B38" s="400" t="s">
        <v>806</v>
      </c>
      <c r="C38" s="401">
        <v>350</v>
      </c>
      <c r="D38" s="402"/>
      <c r="E38" s="427"/>
      <c r="F38" s="401"/>
      <c r="G38" s="402"/>
      <c r="H38" s="400"/>
      <c r="I38" s="401"/>
      <c r="J38" s="402"/>
      <c r="K38" s="427"/>
      <c r="L38" s="401"/>
      <c r="M38" s="402"/>
      <c r="N38" s="400"/>
      <c r="O38" s="401"/>
      <c r="P38" s="402"/>
      <c r="Q38" s="400"/>
      <c r="R38" s="401"/>
      <c r="S38" s="402"/>
    </row>
    <row r="39" spans="2:19" ht="13.5">
      <c r="B39" s="429"/>
      <c r="C39" s="430"/>
      <c r="D39" s="431"/>
      <c r="E39" s="432"/>
      <c r="F39" s="430"/>
      <c r="G39" s="431"/>
      <c r="H39" s="429"/>
      <c r="I39" s="430"/>
      <c r="J39" s="431"/>
      <c r="K39" s="432"/>
      <c r="L39" s="430"/>
      <c r="M39" s="431"/>
      <c r="N39" s="429"/>
      <c r="O39" s="430"/>
      <c r="P39" s="431"/>
      <c r="Q39" s="429"/>
      <c r="R39" s="430"/>
      <c r="S39" s="431"/>
    </row>
    <row r="40" spans="2:19" ht="13.5">
      <c r="B40" s="391" t="s">
        <v>573</v>
      </c>
      <c r="C40" s="409">
        <f>SUM(C36:C39)</f>
        <v>980</v>
      </c>
      <c r="D40" s="409">
        <f>SUM(D36:D39)</f>
        <v>0</v>
      </c>
      <c r="E40" s="408" t="s">
        <v>574</v>
      </c>
      <c r="F40" s="409">
        <f>SUM(F36:F39)</f>
        <v>0</v>
      </c>
      <c r="G40" s="409">
        <f>SUM(G36:G39)</f>
        <v>0</v>
      </c>
      <c r="H40" s="408" t="s">
        <v>575</v>
      </c>
      <c r="I40" s="409">
        <f>SUM(I36:I39)</f>
        <v>90</v>
      </c>
      <c r="J40" s="409">
        <f>SUM(J36:J39)</f>
        <v>0</v>
      </c>
      <c r="K40" s="391" t="s">
        <v>536</v>
      </c>
      <c r="L40" s="409">
        <f>SUM(L36:L39)</f>
        <v>0</v>
      </c>
      <c r="M40" s="409">
        <f>SUM(M36:M39)</f>
        <v>0</v>
      </c>
      <c r="N40" s="391" t="s">
        <v>807</v>
      </c>
      <c r="O40" s="409">
        <f>SUM(O36:O39)</f>
        <v>460</v>
      </c>
      <c r="P40" s="409">
        <f>SUM(P36:P39)</f>
        <v>0</v>
      </c>
      <c r="Q40" s="391" t="s">
        <v>537</v>
      </c>
      <c r="R40" s="409">
        <f>SUM(R36:R39)</f>
        <v>0</v>
      </c>
      <c r="S40" s="410">
        <f>SUM(S36:S39)</f>
        <v>0</v>
      </c>
    </row>
    <row r="41" spans="2:19" ht="13.5">
      <c r="B41" s="411"/>
      <c r="C41" s="413"/>
      <c r="D41" s="413"/>
      <c r="E41" s="412"/>
      <c r="F41" s="413"/>
      <c r="G41" s="413"/>
      <c r="H41" s="412"/>
      <c r="I41" s="413"/>
      <c r="J41" s="413"/>
      <c r="K41" s="411"/>
      <c r="L41" s="413"/>
      <c r="M41" s="413"/>
      <c r="N41" s="411"/>
      <c r="O41" s="413"/>
      <c r="P41" s="413"/>
      <c r="Q41" s="414" t="s">
        <v>538</v>
      </c>
      <c r="R41" s="415">
        <f>SUM(C40,F40,I40,L40,O40,R40)</f>
        <v>1530</v>
      </c>
      <c r="S41" s="416">
        <f>SUM(D40,G40,J40,M40,P40,S40)</f>
        <v>0</v>
      </c>
    </row>
    <row r="43" ht="13.5">
      <c r="B43" s="417" t="s">
        <v>808</v>
      </c>
    </row>
    <row r="44" ht="13.5">
      <c r="B44" s="417" t="s">
        <v>809</v>
      </c>
    </row>
  </sheetData>
  <sheetProtection sheet="1"/>
  <mergeCells count="2">
    <mergeCell ref="D3:E3"/>
    <mergeCell ref="F3:G3"/>
  </mergeCells>
  <conditionalFormatting sqref="D36:D39 D8:D30 G8:G30 J8:J30 M8:M30 S8:S30 P8:P30 G36:G39 J36:J39 M36:M39 P36:P39 S36:S39">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5.xml><?xml version="1.0" encoding="utf-8"?>
<worksheet xmlns="http://schemas.openxmlformats.org/spreadsheetml/2006/main" xmlns:r="http://schemas.openxmlformats.org/officeDocument/2006/relationships">
  <sheetPr codeName="Sheet10"/>
  <dimension ref="A1:U44"/>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2" customWidth="1"/>
    <col min="5" max="5" width="10.7109375" style="232" customWidth="1"/>
    <col min="6" max="7" width="6.421875" style="322" customWidth="1"/>
    <col min="8" max="8" width="10.7109375" style="232" customWidth="1"/>
    <col min="9" max="10" width="6.421875" style="322" customWidth="1"/>
    <col min="11" max="11" width="10.7109375" style="232" customWidth="1"/>
    <col min="12" max="13" width="6.421875" style="322" customWidth="1"/>
    <col min="14" max="14" width="10.7109375" style="232" customWidth="1"/>
    <col min="15" max="16" width="6.421875" style="322" customWidth="1"/>
    <col min="17" max="17" width="10.7109375" style="232" customWidth="1"/>
    <col min="18" max="19" width="6.421875" style="322" customWidth="1"/>
    <col min="20" max="16384" width="9.00390625" style="233" customWidth="1"/>
  </cols>
  <sheetData>
    <row r="1" spans="1:19" ht="13.5">
      <c r="A1" s="231" t="s">
        <v>313</v>
      </c>
      <c r="C1" s="233"/>
      <c r="D1" s="233"/>
      <c r="F1" s="233"/>
      <c r="G1" s="233"/>
      <c r="I1" s="233"/>
      <c r="J1" s="233"/>
      <c r="L1" s="233"/>
      <c r="M1" s="233"/>
      <c r="O1" s="233"/>
      <c r="P1" s="233"/>
      <c r="R1" s="233"/>
      <c r="S1" s="234" t="str">
        <f>'最初に入力'!N1</f>
        <v>2023年2月1日改定</v>
      </c>
    </row>
    <row r="2" spans="2:19" ht="13.5">
      <c r="B2" s="235" t="s">
        <v>314</v>
      </c>
      <c r="C2" s="236"/>
      <c r="D2" s="237" t="s">
        <v>315</v>
      </c>
      <c r="E2" s="238"/>
      <c r="F2" s="237" t="s">
        <v>316</v>
      </c>
      <c r="G2" s="236"/>
      <c r="H2" s="239" t="s">
        <v>317</v>
      </c>
      <c r="I2" s="237" t="s">
        <v>318</v>
      </c>
      <c r="J2" s="240"/>
      <c r="K2" s="238"/>
      <c r="L2" s="237" t="s">
        <v>319</v>
      </c>
      <c r="M2" s="240"/>
      <c r="N2" s="241"/>
      <c r="O2" s="236"/>
      <c r="P2" s="237" t="s">
        <v>320</v>
      </c>
      <c r="Q2" s="238"/>
      <c r="R2" s="242" t="s">
        <v>810</v>
      </c>
      <c r="S2" s="242" t="s">
        <v>322</v>
      </c>
    </row>
    <row r="3" spans="2:19" ht="29.25" customHeight="1">
      <c r="B3" s="300">
        <f>IF('最初に入力'!C2&lt;&gt;"",TEXT('最初に入力'!C2,"m月d日(aaa)"),"")</f>
      </c>
      <c r="C3" s="244"/>
      <c r="D3" s="245">
        <f>'最初に入力'!C5</f>
        <v>0</v>
      </c>
      <c r="E3" s="246"/>
      <c r="F3" s="245">
        <f>S36</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1"/>
      <c r="S4" s="256"/>
    </row>
    <row r="5" spans="2:19" ht="13.5">
      <c r="B5" s="257" t="s">
        <v>811</v>
      </c>
      <c r="C5" s="233"/>
      <c r="D5" s="233"/>
      <c r="F5" s="233"/>
      <c r="G5" s="233"/>
      <c r="I5" s="233"/>
      <c r="J5" s="233"/>
      <c r="L5" s="233"/>
      <c r="M5" s="233"/>
      <c r="O5" s="233"/>
      <c r="P5" s="302"/>
      <c r="R5" s="233"/>
      <c r="S5" s="303" t="s">
        <v>324</v>
      </c>
    </row>
    <row r="6" spans="2:19" ht="13.5">
      <c r="B6" s="260" t="s">
        <v>540</v>
      </c>
      <c r="C6" s="261"/>
      <c r="D6" s="262"/>
      <c r="E6" s="263" t="s">
        <v>626</v>
      </c>
      <c r="F6" s="261"/>
      <c r="G6" s="262"/>
      <c r="H6" s="263" t="s">
        <v>581</v>
      </c>
      <c r="I6" s="261"/>
      <c r="J6" s="262"/>
      <c r="K6" s="263" t="s">
        <v>812</v>
      </c>
      <c r="L6" s="261"/>
      <c r="M6" s="262"/>
      <c r="N6" s="263" t="s">
        <v>813</v>
      </c>
      <c r="O6" s="261"/>
      <c r="P6" s="262"/>
      <c r="Q6" s="263" t="s">
        <v>814</v>
      </c>
      <c r="R6" s="261"/>
      <c r="S6" s="262"/>
    </row>
    <row r="7" spans="2:19" ht="13.5">
      <c r="B7" s="264" t="s">
        <v>331</v>
      </c>
      <c r="C7" s="265" t="s">
        <v>332</v>
      </c>
      <c r="D7" s="266" t="s">
        <v>333</v>
      </c>
      <c r="E7" s="264" t="s">
        <v>815</v>
      </c>
      <c r="F7" s="265" t="s">
        <v>332</v>
      </c>
      <c r="G7" s="266" t="s">
        <v>333</v>
      </c>
      <c r="H7" s="264" t="s">
        <v>334</v>
      </c>
      <c r="I7" s="265" t="s">
        <v>332</v>
      </c>
      <c r="J7" s="266" t="s">
        <v>333</v>
      </c>
      <c r="K7" s="264" t="s">
        <v>335</v>
      </c>
      <c r="L7" s="265" t="s">
        <v>332</v>
      </c>
      <c r="M7" s="266" t="s">
        <v>333</v>
      </c>
      <c r="N7" s="264" t="s">
        <v>335</v>
      </c>
      <c r="O7" s="265" t="s">
        <v>332</v>
      </c>
      <c r="P7" s="266" t="s">
        <v>333</v>
      </c>
      <c r="Q7" s="264" t="s">
        <v>335</v>
      </c>
      <c r="R7" s="265" t="s">
        <v>332</v>
      </c>
      <c r="S7" s="266" t="s">
        <v>333</v>
      </c>
    </row>
    <row r="8" spans="2:19" ht="13.5">
      <c r="B8" s="267" t="s">
        <v>816</v>
      </c>
      <c r="C8" s="304">
        <v>5060</v>
      </c>
      <c r="D8" s="269"/>
      <c r="E8" s="267" t="s">
        <v>817</v>
      </c>
      <c r="F8" s="304">
        <v>880</v>
      </c>
      <c r="G8" s="269"/>
      <c r="H8" s="267" t="s">
        <v>818</v>
      </c>
      <c r="I8" s="304">
        <v>390</v>
      </c>
      <c r="J8" s="269"/>
      <c r="K8" s="267"/>
      <c r="L8" s="304"/>
      <c r="M8" s="269"/>
      <c r="N8" s="267" t="s">
        <v>819</v>
      </c>
      <c r="O8" s="304"/>
      <c r="P8" s="269"/>
      <c r="Q8" s="267" t="s">
        <v>820</v>
      </c>
      <c r="R8" s="304"/>
      <c r="S8" s="269"/>
    </row>
    <row r="9" spans="2:19" ht="13.5">
      <c r="B9" s="270"/>
      <c r="C9" s="308"/>
      <c r="D9" s="272"/>
      <c r="E9" s="270" t="s">
        <v>821</v>
      </c>
      <c r="F9" s="308">
        <v>410</v>
      </c>
      <c r="G9" s="272"/>
      <c r="H9" s="270" t="s">
        <v>822</v>
      </c>
      <c r="I9" s="308">
        <v>200</v>
      </c>
      <c r="J9" s="272"/>
      <c r="K9" s="270"/>
      <c r="L9" s="308"/>
      <c r="M9" s="272"/>
      <c r="N9" s="270"/>
      <c r="O9" s="308"/>
      <c r="P9" s="272"/>
      <c r="Q9" s="270"/>
      <c r="R9" s="308"/>
      <c r="S9" s="272"/>
    </row>
    <row r="10" spans="2:19" ht="13.5">
      <c r="B10" s="270" t="s">
        <v>823</v>
      </c>
      <c r="C10" s="308">
        <v>4100</v>
      </c>
      <c r="D10" s="272"/>
      <c r="E10" s="270" t="s">
        <v>824</v>
      </c>
      <c r="F10" s="308"/>
      <c r="G10" s="272"/>
      <c r="H10" s="270" t="s">
        <v>825</v>
      </c>
      <c r="I10" s="308">
        <v>510</v>
      </c>
      <c r="J10" s="272"/>
      <c r="K10" s="270"/>
      <c r="L10" s="308"/>
      <c r="M10" s="272"/>
      <c r="N10" s="270" t="s">
        <v>826</v>
      </c>
      <c r="O10" s="308"/>
      <c r="P10" s="272"/>
      <c r="Q10" s="270"/>
      <c r="R10" s="308"/>
      <c r="S10" s="272"/>
    </row>
    <row r="11" spans="2:19" ht="13.5">
      <c r="B11" s="270"/>
      <c r="C11" s="308"/>
      <c r="D11" s="272"/>
      <c r="E11" s="270" t="s">
        <v>827</v>
      </c>
      <c r="F11" s="308">
        <v>1670</v>
      </c>
      <c r="G11" s="272"/>
      <c r="H11" s="474" t="s">
        <v>828</v>
      </c>
      <c r="I11" s="308"/>
      <c r="J11" s="272"/>
      <c r="K11" s="270"/>
      <c r="L11" s="308"/>
      <c r="M11" s="272"/>
      <c r="N11" s="270"/>
      <c r="O11" s="308"/>
      <c r="P11" s="272"/>
      <c r="Q11" s="270" t="s">
        <v>829</v>
      </c>
      <c r="R11" s="308"/>
      <c r="S11" s="272"/>
    </row>
    <row r="12" spans="2:19" ht="13.5">
      <c r="B12" s="475"/>
      <c r="C12" s="308"/>
      <c r="D12" s="272"/>
      <c r="E12" s="270" t="s">
        <v>830</v>
      </c>
      <c r="F12" s="308">
        <v>450</v>
      </c>
      <c r="G12" s="272"/>
      <c r="H12" s="270"/>
      <c r="I12" s="308"/>
      <c r="J12" s="272"/>
      <c r="K12" s="270"/>
      <c r="L12" s="308"/>
      <c r="M12" s="272"/>
      <c r="N12" s="270"/>
      <c r="O12" s="308"/>
      <c r="P12" s="272"/>
      <c r="Q12" s="270"/>
      <c r="R12" s="308"/>
      <c r="S12" s="272"/>
    </row>
    <row r="13" spans="2:19" ht="13.5">
      <c r="B13" s="270" t="s">
        <v>831</v>
      </c>
      <c r="C13" s="308">
        <v>3050</v>
      </c>
      <c r="D13" s="272"/>
      <c r="E13" s="270"/>
      <c r="F13" s="308"/>
      <c r="G13" s="272"/>
      <c r="H13" s="270" t="s">
        <v>832</v>
      </c>
      <c r="I13" s="308">
        <v>400</v>
      </c>
      <c r="J13" s="272"/>
      <c r="K13" s="270"/>
      <c r="L13" s="308"/>
      <c r="M13" s="272"/>
      <c r="N13" s="270" t="s">
        <v>833</v>
      </c>
      <c r="O13" s="308"/>
      <c r="P13" s="272"/>
      <c r="Q13" s="270"/>
      <c r="R13" s="308"/>
      <c r="S13" s="272"/>
    </row>
    <row r="14" spans="2:19" ht="13.5">
      <c r="B14" s="476"/>
      <c r="C14" s="308"/>
      <c r="D14" s="272"/>
      <c r="E14" s="270"/>
      <c r="F14" s="308"/>
      <c r="G14" s="272"/>
      <c r="H14" s="270" t="s">
        <v>834</v>
      </c>
      <c r="I14" s="308">
        <v>300</v>
      </c>
      <c r="J14" s="272"/>
      <c r="K14" s="270"/>
      <c r="L14" s="308"/>
      <c r="M14" s="272"/>
      <c r="N14" s="270"/>
      <c r="O14" s="308"/>
      <c r="P14" s="272"/>
      <c r="Q14" s="270"/>
      <c r="R14" s="308"/>
      <c r="S14" s="272"/>
    </row>
    <row r="15" spans="2:19" ht="13.5">
      <c r="B15" s="270"/>
      <c r="C15" s="308"/>
      <c r="D15" s="272"/>
      <c r="E15" s="270"/>
      <c r="F15" s="308"/>
      <c r="G15" s="272"/>
      <c r="H15" s="270"/>
      <c r="I15" s="308"/>
      <c r="J15" s="272"/>
      <c r="K15" s="270"/>
      <c r="L15" s="308"/>
      <c r="M15" s="272"/>
      <c r="N15" s="270"/>
      <c r="O15" s="308"/>
      <c r="P15" s="272"/>
      <c r="Q15" s="270"/>
      <c r="R15" s="308"/>
      <c r="S15" s="272"/>
    </row>
    <row r="16" spans="2:19" ht="13.5">
      <c r="B16" s="270" t="s">
        <v>835</v>
      </c>
      <c r="C16" s="308">
        <v>3310</v>
      </c>
      <c r="D16" s="272"/>
      <c r="E16" s="270" t="s">
        <v>836</v>
      </c>
      <c r="F16" s="308">
        <v>300</v>
      </c>
      <c r="G16" s="272"/>
      <c r="H16" s="270" t="s">
        <v>837</v>
      </c>
      <c r="I16" s="308">
        <v>250</v>
      </c>
      <c r="J16" s="272"/>
      <c r="K16" s="270"/>
      <c r="L16" s="308"/>
      <c r="M16" s="272"/>
      <c r="N16" s="270" t="s">
        <v>838</v>
      </c>
      <c r="O16" s="308"/>
      <c r="P16" s="272"/>
      <c r="Q16" s="270"/>
      <c r="R16" s="308"/>
      <c r="S16" s="272"/>
    </row>
    <row r="17" spans="2:19" ht="13.5">
      <c r="B17" s="270" t="s">
        <v>839</v>
      </c>
      <c r="C17" s="308"/>
      <c r="D17" s="272"/>
      <c r="E17" s="270" t="s">
        <v>840</v>
      </c>
      <c r="F17" s="308">
        <v>70</v>
      </c>
      <c r="G17" s="272"/>
      <c r="H17" s="270" t="s">
        <v>841</v>
      </c>
      <c r="I17" s="308"/>
      <c r="J17" s="272"/>
      <c r="K17" s="270"/>
      <c r="L17" s="308"/>
      <c r="M17" s="272"/>
      <c r="N17" s="270"/>
      <c r="O17" s="308"/>
      <c r="P17" s="272"/>
      <c r="Q17" s="270"/>
      <c r="R17" s="308"/>
      <c r="S17" s="272"/>
    </row>
    <row r="18" spans="2:19" ht="13.5">
      <c r="B18" s="270" t="s">
        <v>842</v>
      </c>
      <c r="C18" s="308">
        <v>2640</v>
      </c>
      <c r="D18" s="272"/>
      <c r="E18" s="270" t="s">
        <v>843</v>
      </c>
      <c r="F18" s="308">
        <v>930</v>
      </c>
      <c r="G18" s="272"/>
      <c r="H18" s="270" t="s">
        <v>844</v>
      </c>
      <c r="I18" s="308">
        <v>620</v>
      </c>
      <c r="J18" s="272"/>
      <c r="K18" s="270"/>
      <c r="L18" s="308"/>
      <c r="M18" s="272"/>
      <c r="N18" s="270" t="s">
        <v>845</v>
      </c>
      <c r="O18" s="308"/>
      <c r="P18" s="272"/>
      <c r="Q18" s="270" t="s">
        <v>846</v>
      </c>
      <c r="R18" s="308"/>
      <c r="S18" s="272"/>
    </row>
    <row r="19" spans="2:19" ht="13.5">
      <c r="B19" s="270"/>
      <c r="C19" s="308"/>
      <c r="D19" s="272"/>
      <c r="E19" s="270" t="s">
        <v>847</v>
      </c>
      <c r="F19" s="308">
        <v>450</v>
      </c>
      <c r="G19" s="272"/>
      <c r="H19" s="270"/>
      <c r="I19" s="308"/>
      <c r="J19" s="272"/>
      <c r="K19" s="270"/>
      <c r="L19" s="308"/>
      <c r="M19" s="272"/>
      <c r="N19" s="270"/>
      <c r="O19" s="308"/>
      <c r="P19" s="272"/>
      <c r="Q19" s="270" t="s">
        <v>848</v>
      </c>
      <c r="R19" s="308"/>
      <c r="S19" s="272"/>
    </row>
    <row r="20" spans="2:19" ht="13.5">
      <c r="B20" s="270" t="s">
        <v>849</v>
      </c>
      <c r="C20" s="308">
        <v>3040</v>
      </c>
      <c r="D20" s="272"/>
      <c r="E20" s="270" t="s">
        <v>850</v>
      </c>
      <c r="F20" s="308">
        <v>490</v>
      </c>
      <c r="G20" s="272"/>
      <c r="H20" s="270" t="s">
        <v>851</v>
      </c>
      <c r="I20" s="308">
        <v>480</v>
      </c>
      <c r="J20" s="272"/>
      <c r="K20" s="270"/>
      <c r="L20" s="308"/>
      <c r="M20" s="272"/>
      <c r="N20" s="270" t="s">
        <v>852</v>
      </c>
      <c r="O20" s="308"/>
      <c r="P20" s="272"/>
      <c r="Q20" s="270" t="s">
        <v>853</v>
      </c>
      <c r="R20" s="308"/>
      <c r="S20" s="272"/>
    </row>
    <row r="21" spans="2:19" ht="13.5">
      <c r="B21" s="270" t="s">
        <v>854</v>
      </c>
      <c r="C21" s="308">
        <v>3100</v>
      </c>
      <c r="D21" s="272"/>
      <c r="E21" s="270" t="s">
        <v>855</v>
      </c>
      <c r="F21" s="308">
        <v>1120</v>
      </c>
      <c r="G21" s="272"/>
      <c r="H21" s="270" t="s">
        <v>856</v>
      </c>
      <c r="I21" s="308">
        <v>750</v>
      </c>
      <c r="J21" s="272"/>
      <c r="K21" s="270"/>
      <c r="L21" s="308"/>
      <c r="M21" s="272"/>
      <c r="N21" s="270" t="s">
        <v>857</v>
      </c>
      <c r="O21" s="308"/>
      <c r="P21" s="272"/>
      <c r="Q21" s="270" t="s">
        <v>858</v>
      </c>
      <c r="R21" s="308"/>
      <c r="S21" s="272"/>
    </row>
    <row r="22" spans="2:19" ht="13.5">
      <c r="B22" s="270" t="s">
        <v>859</v>
      </c>
      <c r="C22" s="308">
        <v>2220</v>
      </c>
      <c r="D22" s="272"/>
      <c r="E22" s="477" t="s">
        <v>860</v>
      </c>
      <c r="F22" s="308"/>
      <c r="G22" s="272"/>
      <c r="H22" s="270" t="s">
        <v>861</v>
      </c>
      <c r="I22" s="308">
        <v>320</v>
      </c>
      <c r="J22" s="272"/>
      <c r="K22" s="270"/>
      <c r="L22" s="308"/>
      <c r="M22" s="272"/>
      <c r="N22" s="270" t="s">
        <v>862</v>
      </c>
      <c r="O22" s="308"/>
      <c r="P22" s="272"/>
      <c r="Q22" s="477"/>
      <c r="R22" s="308"/>
      <c r="S22" s="272"/>
    </row>
    <row r="23" spans="2:19" ht="13.5">
      <c r="B23" s="270" t="s">
        <v>863</v>
      </c>
      <c r="C23" s="308">
        <v>1340</v>
      </c>
      <c r="D23" s="272"/>
      <c r="E23" s="270" t="s">
        <v>864</v>
      </c>
      <c r="F23" s="308">
        <v>200</v>
      </c>
      <c r="G23" s="272"/>
      <c r="H23" s="270" t="s">
        <v>865</v>
      </c>
      <c r="I23" s="308">
        <v>560</v>
      </c>
      <c r="J23" s="272"/>
      <c r="K23" s="270"/>
      <c r="L23" s="308"/>
      <c r="M23" s="272"/>
      <c r="N23" s="270"/>
      <c r="O23" s="308"/>
      <c r="P23" s="272"/>
      <c r="Q23" s="270"/>
      <c r="R23" s="308"/>
      <c r="S23" s="272"/>
    </row>
    <row r="24" spans="2:19" ht="13.5">
      <c r="B24" s="270" t="s">
        <v>866</v>
      </c>
      <c r="C24" s="308">
        <v>2930</v>
      </c>
      <c r="D24" s="272"/>
      <c r="E24" s="270" t="s">
        <v>867</v>
      </c>
      <c r="F24" s="308"/>
      <c r="G24" s="272"/>
      <c r="H24" s="270" t="s">
        <v>868</v>
      </c>
      <c r="I24" s="308">
        <v>470</v>
      </c>
      <c r="J24" s="272"/>
      <c r="K24" s="270"/>
      <c r="L24" s="308"/>
      <c r="M24" s="272"/>
      <c r="N24" s="270"/>
      <c r="O24" s="308"/>
      <c r="P24" s="272"/>
      <c r="Q24" s="270"/>
      <c r="R24" s="308"/>
      <c r="S24" s="272"/>
    </row>
    <row r="25" spans="2:19" ht="13.5">
      <c r="B25" s="270"/>
      <c r="C25" s="308"/>
      <c r="D25" s="272"/>
      <c r="E25" s="270"/>
      <c r="F25" s="308"/>
      <c r="G25" s="272"/>
      <c r="H25" s="270" t="s">
        <v>869</v>
      </c>
      <c r="I25" s="308">
        <v>300</v>
      </c>
      <c r="J25" s="272"/>
      <c r="K25" s="270"/>
      <c r="L25" s="308"/>
      <c r="M25" s="272"/>
      <c r="N25" s="270"/>
      <c r="O25" s="308"/>
      <c r="P25" s="272"/>
      <c r="Q25" s="270"/>
      <c r="R25" s="308"/>
      <c r="S25" s="272"/>
    </row>
    <row r="26" spans="2:19" ht="13.5">
      <c r="B26" s="275" t="s">
        <v>870</v>
      </c>
      <c r="C26" s="310">
        <v>3210</v>
      </c>
      <c r="D26" s="289"/>
      <c r="E26" s="275" t="s">
        <v>871</v>
      </c>
      <c r="F26" s="310">
        <v>970</v>
      </c>
      <c r="G26" s="289"/>
      <c r="H26" s="275" t="s">
        <v>872</v>
      </c>
      <c r="I26" s="310">
        <v>1130</v>
      </c>
      <c r="J26" s="289"/>
      <c r="K26" s="275"/>
      <c r="L26" s="310"/>
      <c r="M26" s="289"/>
      <c r="N26" s="275" t="s">
        <v>873</v>
      </c>
      <c r="O26" s="310"/>
      <c r="P26" s="289"/>
      <c r="Q26" s="275" t="s">
        <v>874</v>
      </c>
      <c r="R26" s="310"/>
      <c r="S26" s="289"/>
    </row>
    <row r="27" spans="2:19" ht="13.5">
      <c r="B27" s="275" t="s">
        <v>875</v>
      </c>
      <c r="C27" s="310">
        <v>2350</v>
      </c>
      <c r="D27" s="289"/>
      <c r="E27" s="275" t="s">
        <v>876</v>
      </c>
      <c r="F27" s="310">
        <v>1010</v>
      </c>
      <c r="G27" s="289"/>
      <c r="H27" s="275" t="s">
        <v>877</v>
      </c>
      <c r="I27" s="310">
        <v>270</v>
      </c>
      <c r="J27" s="289"/>
      <c r="K27" s="275"/>
      <c r="L27" s="310"/>
      <c r="M27" s="289"/>
      <c r="N27" s="275" t="s">
        <v>878</v>
      </c>
      <c r="O27" s="310"/>
      <c r="P27" s="289"/>
      <c r="Q27" s="275" t="s">
        <v>879</v>
      </c>
      <c r="R27" s="310"/>
      <c r="S27" s="289"/>
    </row>
    <row r="28" spans="2:21" ht="13.5">
      <c r="B28" s="283" t="s">
        <v>880</v>
      </c>
      <c r="C28" s="310">
        <v>480</v>
      </c>
      <c r="D28" s="289"/>
      <c r="E28" s="283" t="s">
        <v>881</v>
      </c>
      <c r="F28" s="310">
        <v>100</v>
      </c>
      <c r="G28" s="289"/>
      <c r="H28" s="275"/>
      <c r="I28" s="310"/>
      <c r="J28" s="289"/>
      <c r="K28" s="275"/>
      <c r="L28" s="310"/>
      <c r="M28" s="289"/>
      <c r="N28" s="275"/>
      <c r="O28" s="310"/>
      <c r="P28" s="289"/>
      <c r="Q28" s="275"/>
      <c r="R28" s="310"/>
      <c r="S28" s="289"/>
      <c r="U28" s="449"/>
    </row>
    <row r="29" spans="2:19" ht="13.5">
      <c r="B29" s="283" t="s">
        <v>882</v>
      </c>
      <c r="C29" s="310">
        <v>90</v>
      </c>
      <c r="D29" s="289"/>
      <c r="E29" s="275"/>
      <c r="F29" s="310"/>
      <c r="G29" s="289"/>
      <c r="H29" s="275"/>
      <c r="I29" s="310"/>
      <c r="J29" s="289"/>
      <c r="K29" s="275"/>
      <c r="L29" s="310"/>
      <c r="M29" s="289"/>
      <c r="N29" s="275"/>
      <c r="O29" s="310"/>
      <c r="P29" s="289"/>
      <c r="Q29" s="275"/>
      <c r="R29" s="310"/>
      <c r="S29" s="289"/>
    </row>
    <row r="30" spans="2:19" ht="13.5">
      <c r="B30" s="283" t="s">
        <v>883</v>
      </c>
      <c r="C30" s="310">
        <v>80</v>
      </c>
      <c r="D30" s="289"/>
      <c r="E30" s="275"/>
      <c r="F30" s="310"/>
      <c r="G30" s="289"/>
      <c r="H30" s="275"/>
      <c r="I30" s="310"/>
      <c r="J30" s="289"/>
      <c r="K30" s="275"/>
      <c r="L30" s="310"/>
      <c r="M30" s="289"/>
      <c r="N30" s="275"/>
      <c r="O30" s="310"/>
      <c r="P30" s="289"/>
      <c r="Q30" s="275"/>
      <c r="R30" s="310"/>
      <c r="S30" s="289"/>
    </row>
    <row r="31" spans="2:19" ht="13.5">
      <c r="B31" s="283" t="s">
        <v>884</v>
      </c>
      <c r="C31" s="310">
        <v>140</v>
      </c>
      <c r="D31" s="289"/>
      <c r="E31" s="275"/>
      <c r="F31" s="310"/>
      <c r="G31" s="289"/>
      <c r="H31" s="275"/>
      <c r="I31" s="310"/>
      <c r="J31" s="289"/>
      <c r="K31" s="275"/>
      <c r="L31" s="310"/>
      <c r="M31" s="289"/>
      <c r="N31" s="275"/>
      <c r="O31" s="310"/>
      <c r="P31" s="289"/>
      <c r="Q31" s="275"/>
      <c r="R31" s="310"/>
      <c r="S31" s="289"/>
    </row>
    <row r="32" spans="2:19" ht="13.5">
      <c r="B32" s="283" t="s">
        <v>885</v>
      </c>
      <c r="C32" s="310">
        <v>380</v>
      </c>
      <c r="D32" s="289"/>
      <c r="E32" s="275"/>
      <c r="F32" s="310"/>
      <c r="G32" s="289"/>
      <c r="H32" s="283" t="s">
        <v>886</v>
      </c>
      <c r="I32" s="310">
        <v>60</v>
      </c>
      <c r="J32" s="289"/>
      <c r="K32" s="275"/>
      <c r="L32" s="310"/>
      <c r="M32" s="289"/>
      <c r="N32" s="275"/>
      <c r="O32" s="310"/>
      <c r="P32" s="289"/>
      <c r="Q32" s="275"/>
      <c r="R32" s="310"/>
      <c r="S32" s="289"/>
    </row>
    <row r="33" spans="2:19" ht="13.5">
      <c r="B33" s="283" t="s">
        <v>887</v>
      </c>
      <c r="C33" s="310">
        <v>190</v>
      </c>
      <c r="D33" s="289"/>
      <c r="E33" s="275"/>
      <c r="F33" s="310"/>
      <c r="G33" s="289"/>
      <c r="H33" s="283" t="s">
        <v>888</v>
      </c>
      <c r="I33" s="310">
        <v>30</v>
      </c>
      <c r="J33" s="289"/>
      <c r="K33" s="275"/>
      <c r="L33" s="310"/>
      <c r="M33" s="289"/>
      <c r="N33" s="275"/>
      <c r="O33" s="310"/>
      <c r="P33" s="289"/>
      <c r="Q33" s="275"/>
      <c r="R33" s="310"/>
      <c r="S33" s="289"/>
    </row>
    <row r="34" spans="2:19" ht="13.5">
      <c r="B34" s="290"/>
      <c r="C34" s="315"/>
      <c r="D34" s="316"/>
      <c r="E34" s="290"/>
      <c r="F34" s="315"/>
      <c r="G34" s="316"/>
      <c r="H34" s="290"/>
      <c r="I34" s="315"/>
      <c r="J34" s="316"/>
      <c r="K34" s="290"/>
      <c r="L34" s="315"/>
      <c r="M34" s="316"/>
      <c r="N34" s="290"/>
      <c r="O34" s="315"/>
      <c r="P34" s="316"/>
      <c r="Q34" s="290"/>
      <c r="R34" s="315"/>
      <c r="S34" s="316"/>
    </row>
    <row r="35" spans="2:19" ht="13.5">
      <c r="B35" s="264" t="s">
        <v>889</v>
      </c>
      <c r="C35" s="293">
        <f>SUM(C8:C34)</f>
        <v>37710</v>
      </c>
      <c r="D35" s="295">
        <f>SUM(D8:D34)</f>
        <v>0</v>
      </c>
      <c r="E35" s="294" t="s">
        <v>574</v>
      </c>
      <c r="F35" s="293">
        <f>SUM(F8:F34)</f>
        <v>9050</v>
      </c>
      <c r="G35" s="295">
        <f>SUM(G8:G34)</f>
        <v>0</v>
      </c>
      <c r="H35" s="294" t="s">
        <v>575</v>
      </c>
      <c r="I35" s="293">
        <f>SUM(I8:I34)</f>
        <v>7040</v>
      </c>
      <c r="J35" s="295">
        <f>SUM(J8:J34)</f>
        <v>0</v>
      </c>
      <c r="K35" s="264" t="s">
        <v>536</v>
      </c>
      <c r="L35" s="293">
        <f>SUM(L8:L34)</f>
        <v>0</v>
      </c>
      <c r="M35" s="295">
        <f>SUM(M8:M34)</f>
        <v>0</v>
      </c>
      <c r="N35" s="264" t="s">
        <v>890</v>
      </c>
      <c r="O35" s="293">
        <f>SUM(O8:O34)</f>
        <v>0</v>
      </c>
      <c r="P35" s="295">
        <f>SUM(P8:P34)</f>
        <v>0</v>
      </c>
      <c r="Q35" s="264" t="s">
        <v>537</v>
      </c>
      <c r="R35" s="293">
        <f>SUM(R8:R34)</f>
        <v>0</v>
      </c>
      <c r="S35" s="295">
        <f>SUM(S8:S34)</f>
        <v>0</v>
      </c>
    </row>
    <row r="36" spans="2:19" ht="13.5">
      <c r="B36" s="478"/>
      <c r="C36" s="320"/>
      <c r="D36" s="320"/>
      <c r="E36" s="321"/>
      <c r="F36" s="320"/>
      <c r="G36" s="320"/>
      <c r="H36" s="321"/>
      <c r="I36" s="320"/>
      <c r="J36" s="320"/>
      <c r="K36" s="319"/>
      <c r="L36" s="320"/>
      <c r="M36" s="320"/>
      <c r="N36" s="319"/>
      <c r="O36" s="320"/>
      <c r="P36" s="320"/>
      <c r="Q36" s="264" t="s">
        <v>538</v>
      </c>
      <c r="R36" s="293">
        <f>SUM(C35,F35,I35,L35,O35,R35)</f>
        <v>53800</v>
      </c>
      <c r="S36" s="295">
        <f>SUM(D35,G35,J35,M35,P35,S35)</f>
        <v>0</v>
      </c>
    </row>
    <row r="37" spans="2:19" ht="13.5">
      <c r="B37" s="354" t="s">
        <v>492</v>
      </c>
      <c r="C37" s="354"/>
      <c r="D37" s="354"/>
      <c r="E37" s="354"/>
      <c r="F37" s="354"/>
      <c r="G37" s="354"/>
      <c r="H37" s="354"/>
      <c r="I37" s="354"/>
      <c r="J37" s="354"/>
      <c r="K37" s="354"/>
      <c r="L37" s="354"/>
      <c r="M37" s="354"/>
      <c r="N37" s="354"/>
      <c r="O37" s="354"/>
      <c r="P37" s="354"/>
      <c r="Q37" s="354"/>
      <c r="R37" s="354"/>
      <c r="S37" s="354"/>
    </row>
    <row r="38" spans="2:9" ht="13.5">
      <c r="B38" s="296" t="s">
        <v>891</v>
      </c>
      <c r="C38" s="479"/>
      <c r="D38" s="479"/>
      <c r="E38" s="348"/>
      <c r="F38" s="479"/>
      <c r="G38" s="479"/>
      <c r="H38" s="348"/>
      <c r="I38" s="479"/>
    </row>
    <row r="39" spans="2:9" ht="13.5">
      <c r="B39" s="296" t="s">
        <v>892</v>
      </c>
      <c r="C39" s="479"/>
      <c r="D39" s="479"/>
      <c r="E39" s="348"/>
      <c r="F39" s="479"/>
      <c r="G39" s="479"/>
      <c r="H39" s="348"/>
      <c r="I39" s="479"/>
    </row>
    <row r="40" spans="2:9" ht="13.5">
      <c r="B40" s="296" t="s">
        <v>893</v>
      </c>
      <c r="C40" s="479"/>
      <c r="D40" s="479"/>
      <c r="E40" s="348"/>
      <c r="F40" s="479"/>
      <c r="G40" s="479"/>
      <c r="H40" s="348"/>
      <c r="I40" s="479"/>
    </row>
    <row r="41" spans="2:9" ht="13.5">
      <c r="B41" s="296"/>
      <c r="C41" s="479"/>
      <c r="D41" s="479"/>
      <c r="E41" s="348"/>
      <c r="F41" s="479"/>
      <c r="G41" s="479"/>
      <c r="H41" s="348"/>
      <c r="I41" s="479"/>
    </row>
    <row r="42" spans="2:9" ht="13.5">
      <c r="B42" s="296"/>
      <c r="C42" s="479"/>
      <c r="D42" s="479"/>
      <c r="E42" s="348"/>
      <c r="F42" s="479"/>
      <c r="G42" s="479"/>
      <c r="H42" s="348"/>
      <c r="I42" s="479"/>
    </row>
    <row r="43" spans="2:9" ht="13.5">
      <c r="B43" s="348"/>
      <c r="C43" s="479"/>
      <c r="D43" s="479"/>
      <c r="E43" s="348"/>
      <c r="F43" s="479"/>
      <c r="G43" s="479"/>
      <c r="H43" s="348"/>
      <c r="I43" s="479"/>
    </row>
    <row r="44" spans="2:9" ht="13.5">
      <c r="B44" s="348"/>
      <c r="C44" s="479"/>
      <c r="D44" s="479"/>
      <c r="E44" s="348"/>
      <c r="F44" s="479"/>
      <c r="G44" s="479"/>
      <c r="H44" s="348"/>
      <c r="I44" s="479"/>
    </row>
  </sheetData>
  <sheetProtection sheet="1"/>
  <mergeCells count="3">
    <mergeCell ref="D3:E3"/>
    <mergeCell ref="F3:G3"/>
    <mergeCell ref="B37:S37"/>
  </mergeCells>
  <conditionalFormatting sqref="D8:D34 G8:G34 J8:J34 M8:M34">
    <cfRule type="cellIs" priority="3" dxfId="57" operator="greaterThan">
      <formula>C8</formula>
    </cfRule>
  </conditionalFormatting>
  <conditionalFormatting sqref="P8:P34">
    <cfRule type="cellIs" priority="2" dxfId="57" operator="greaterThan">
      <formula>O8</formula>
    </cfRule>
  </conditionalFormatting>
  <conditionalFormatting sqref="S8:S34">
    <cfRule type="cellIs" priority="1" dxfId="57"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6.xml><?xml version="1.0" encoding="utf-8"?>
<worksheet xmlns="http://schemas.openxmlformats.org/spreadsheetml/2006/main" xmlns:r="http://schemas.openxmlformats.org/officeDocument/2006/relationships">
  <sheetPr codeName="Sheet11"/>
  <dimension ref="A1:S30"/>
  <sheetViews>
    <sheetView showGridLines="0" zoomScalePageLayoutView="0" workbookViewId="0" topLeftCell="A1">
      <selection activeCell="A1" sqref="A1"/>
    </sheetView>
  </sheetViews>
  <sheetFormatPr defaultColWidth="9.140625" defaultRowHeight="15"/>
  <cols>
    <col min="1" max="1" width="1.421875" style="481" customWidth="1"/>
    <col min="2" max="2" width="10.7109375" style="480" customWidth="1"/>
    <col min="3" max="4" width="6.421875" style="537" customWidth="1"/>
    <col min="5" max="5" width="10.7109375" style="480" customWidth="1"/>
    <col min="6" max="7" width="6.421875" style="537" customWidth="1"/>
    <col min="8" max="8" width="10.7109375" style="480" customWidth="1"/>
    <col min="9" max="10" width="6.421875" style="537" customWidth="1"/>
    <col min="11" max="11" width="10.7109375" style="480" customWidth="1"/>
    <col min="12" max="13" width="6.421875" style="537" customWidth="1"/>
    <col min="14" max="14" width="10.7109375" style="480" customWidth="1"/>
    <col min="15" max="16" width="6.421875" style="537" customWidth="1"/>
    <col min="17" max="17" width="10.7109375" style="480" customWidth="1"/>
    <col min="18" max="19" width="6.421875" style="537" customWidth="1"/>
    <col min="20" max="16384" width="9.00390625" style="481" customWidth="1"/>
  </cols>
  <sheetData>
    <row r="1" spans="1:19" ht="13.5">
      <c r="A1" s="231" t="s">
        <v>313</v>
      </c>
      <c r="C1" s="481"/>
      <c r="D1" s="481"/>
      <c r="F1" s="481"/>
      <c r="G1" s="481"/>
      <c r="I1" s="481"/>
      <c r="J1" s="481"/>
      <c r="L1" s="481"/>
      <c r="M1" s="481"/>
      <c r="O1" s="481"/>
      <c r="P1" s="481"/>
      <c r="R1" s="481"/>
      <c r="S1" s="482" t="str">
        <f>'最初に入力'!N1</f>
        <v>2023年2月1日改定</v>
      </c>
    </row>
    <row r="2" spans="2:19" ht="13.5">
      <c r="B2" s="483" t="s">
        <v>314</v>
      </c>
      <c r="C2" s="484"/>
      <c r="D2" s="485" t="s">
        <v>315</v>
      </c>
      <c r="E2" s="486"/>
      <c r="F2" s="485" t="s">
        <v>316</v>
      </c>
      <c r="G2" s="484"/>
      <c r="H2" s="487" t="s">
        <v>317</v>
      </c>
      <c r="I2" s="485" t="s">
        <v>894</v>
      </c>
      <c r="J2" s="488"/>
      <c r="K2" s="486"/>
      <c r="L2" s="485" t="s">
        <v>319</v>
      </c>
      <c r="M2" s="488"/>
      <c r="N2" s="489"/>
      <c r="O2" s="484"/>
      <c r="P2" s="485" t="s">
        <v>895</v>
      </c>
      <c r="Q2" s="486"/>
      <c r="R2" s="490" t="s">
        <v>321</v>
      </c>
      <c r="S2" s="490" t="s">
        <v>322</v>
      </c>
    </row>
    <row r="3" spans="2:19" ht="29.25" customHeight="1">
      <c r="B3" s="491">
        <f>IF('最初に入力'!C2&lt;&gt;"",TEXT('最初に入力'!C2,"m月d日(aaa)"),"")</f>
      </c>
      <c r="C3" s="492"/>
      <c r="D3" s="493">
        <f>'最初に入力'!C5</f>
        <v>0</v>
      </c>
      <c r="E3" s="494"/>
      <c r="F3" s="493">
        <f>S28</f>
        <v>0</v>
      </c>
      <c r="G3" s="495"/>
      <c r="H3" s="496">
        <f>'最初に入力'!C6</f>
        <v>0</v>
      </c>
      <c r="I3" s="497">
        <f>'最初に入力'!C3</f>
        <v>0</v>
      </c>
      <c r="J3" s="498"/>
      <c r="K3" s="499"/>
      <c r="L3" s="497">
        <f>'最初に入力'!C4</f>
        <v>0</v>
      </c>
      <c r="M3" s="498"/>
      <c r="N3" s="500"/>
      <c r="O3" s="501"/>
      <c r="P3" s="497">
        <f>'最初に入力'!C7</f>
        <v>0</v>
      </c>
      <c r="Q3" s="499"/>
      <c r="R3" s="502">
        <f>'最初に入力'!C10</f>
        <v>0</v>
      </c>
      <c r="S3" s="503">
        <f>'最初に入力'!C11</f>
        <v>0</v>
      </c>
    </row>
    <row r="4" spans="3:19" ht="13.5">
      <c r="C4" s="481"/>
      <c r="D4" s="481"/>
      <c r="F4" s="481"/>
      <c r="G4" s="481"/>
      <c r="I4" s="481"/>
      <c r="J4" s="481"/>
      <c r="L4" s="481"/>
      <c r="M4" s="481"/>
      <c r="O4" s="481"/>
      <c r="P4" s="481"/>
      <c r="R4" s="504"/>
      <c r="S4" s="505">
        <f>'最初に入力'!F11</f>
        <v>0</v>
      </c>
    </row>
    <row r="5" spans="2:19" ht="13.5">
      <c r="B5" s="506" t="s">
        <v>896</v>
      </c>
      <c r="C5" s="481"/>
      <c r="D5" s="481"/>
      <c r="F5" s="481"/>
      <c r="G5" s="481"/>
      <c r="I5" s="481"/>
      <c r="J5" s="481"/>
      <c r="L5" s="481"/>
      <c r="M5" s="481"/>
      <c r="O5" s="481"/>
      <c r="P5" s="507"/>
      <c r="R5" s="481"/>
      <c r="S5" s="508" t="s">
        <v>324</v>
      </c>
    </row>
    <row r="6" spans="2:19" ht="13.5">
      <c r="B6" s="509" t="s">
        <v>897</v>
      </c>
      <c r="C6" s="510"/>
      <c r="D6" s="511"/>
      <c r="E6" s="512" t="s">
        <v>898</v>
      </c>
      <c r="F6" s="510"/>
      <c r="G6" s="511"/>
      <c r="H6" s="512" t="s">
        <v>899</v>
      </c>
      <c r="I6" s="510"/>
      <c r="J6" s="511"/>
      <c r="K6" s="512" t="s">
        <v>900</v>
      </c>
      <c r="L6" s="510"/>
      <c r="M6" s="511"/>
      <c r="N6" s="512" t="s">
        <v>901</v>
      </c>
      <c r="O6" s="510"/>
      <c r="P6" s="511"/>
      <c r="Q6" s="512" t="s">
        <v>902</v>
      </c>
      <c r="R6" s="510"/>
      <c r="S6" s="511"/>
    </row>
    <row r="7" spans="2:19" ht="13.5">
      <c r="B7" s="513" t="s">
        <v>903</v>
      </c>
      <c r="C7" s="514" t="s">
        <v>332</v>
      </c>
      <c r="D7" s="515" t="s">
        <v>333</v>
      </c>
      <c r="E7" s="513" t="s">
        <v>815</v>
      </c>
      <c r="F7" s="514" t="s">
        <v>332</v>
      </c>
      <c r="G7" s="515" t="s">
        <v>333</v>
      </c>
      <c r="H7" s="513" t="s">
        <v>815</v>
      </c>
      <c r="I7" s="514" t="s">
        <v>332</v>
      </c>
      <c r="J7" s="515" t="s">
        <v>333</v>
      </c>
      <c r="K7" s="513" t="s">
        <v>335</v>
      </c>
      <c r="L7" s="514" t="s">
        <v>332</v>
      </c>
      <c r="M7" s="515" t="s">
        <v>333</v>
      </c>
      <c r="N7" s="513" t="s">
        <v>335</v>
      </c>
      <c r="O7" s="514" t="s">
        <v>332</v>
      </c>
      <c r="P7" s="515" t="s">
        <v>333</v>
      </c>
      <c r="Q7" s="513" t="s">
        <v>335</v>
      </c>
      <c r="R7" s="514" t="s">
        <v>332</v>
      </c>
      <c r="S7" s="515" t="s">
        <v>333</v>
      </c>
    </row>
    <row r="8" spans="2:19" ht="13.5">
      <c r="B8" s="267" t="s">
        <v>904</v>
      </c>
      <c r="C8" s="304">
        <v>280</v>
      </c>
      <c r="D8" s="516"/>
      <c r="E8" s="517"/>
      <c r="F8" s="518"/>
      <c r="G8" s="516"/>
      <c r="H8" s="517"/>
      <c r="I8" s="518"/>
      <c r="J8" s="516"/>
      <c r="K8" s="517"/>
      <c r="L8" s="518"/>
      <c r="M8" s="516"/>
      <c r="N8" s="517"/>
      <c r="O8" s="518"/>
      <c r="P8" s="516"/>
      <c r="Q8" s="517"/>
      <c r="R8" s="518"/>
      <c r="S8" s="516"/>
    </row>
    <row r="9" spans="2:19" ht="13.5">
      <c r="B9" s="519" t="s">
        <v>905</v>
      </c>
      <c r="C9" s="308">
        <v>70</v>
      </c>
      <c r="D9" s="520"/>
      <c r="E9" s="521"/>
      <c r="F9" s="522"/>
      <c r="G9" s="520"/>
      <c r="H9" s="521"/>
      <c r="I9" s="522"/>
      <c r="J9" s="520"/>
      <c r="K9" s="521"/>
      <c r="L9" s="522"/>
      <c r="M9" s="520"/>
      <c r="N9" s="521"/>
      <c r="O9" s="522"/>
      <c r="P9" s="520"/>
      <c r="Q9" s="521"/>
      <c r="R9" s="522"/>
      <c r="S9" s="520"/>
    </row>
    <row r="10" spans="2:19" ht="13.5">
      <c r="B10" s="521" t="s">
        <v>906</v>
      </c>
      <c r="C10" s="308">
        <v>180</v>
      </c>
      <c r="D10" s="520"/>
      <c r="E10" s="521"/>
      <c r="F10" s="522"/>
      <c r="G10" s="520"/>
      <c r="H10" s="521"/>
      <c r="I10" s="522"/>
      <c r="J10" s="520"/>
      <c r="K10" s="521"/>
      <c r="L10" s="522"/>
      <c r="M10" s="520"/>
      <c r="N10" s="521"/>
      <c r="O10" s="522"/>
      <c r="P10" s="520"/>
      <c r="Q10" s="521"/>
      <c r="R10" s="522"/>
      <c r="S10" s="520"/>
    </row>
    <row r="11" spans="2:19" ht="13.5">
      <c r="B11" s="521" t="s">
        <v>907</v>
      </c>
      <c r="C11" s="308">
        <v>130</v>
      </c>
      <c r="D11" s="520"/>
      <c r="E11" s="521"/>
      <c r="F11" s="522"/>
      <c r="G11" s="520"/>
      <c r="H11" s="521"/>
      <c r="I11" s="522"/>
      <c r="J11" s="520"/>
      <c r="K11" s="521"/>
      <c r="L11" s="522"/>
      <c r="M11" s="520"/>
      <c r="N11" s="521"/>
      <c r="O11" s="522"/>
      <c r="P11" s="520"/>
      <c r="Q11" s="521"/>
      <c r="R11" s="522"/>
      <c r="S11" s="520"/>
    </row>
    <row r="12" spans="2:19" ht="13.5">
      <c r="B12" s="521" t="s">
        <v>908</v>
      </c>
      <c r="C12" s="308">
        <v>400</v>
      </c>
      <c r="D12" s="520"/>
      <c r="E12" s="521"/>
      <c r="F12" s="522"/>
      <c r="G12" s="520"/>
      <c r="H12" s="521"/>
      <c r="I12" s="522"/>
      <c r="J12" s="520"/>
      <c r="K12" s="521"/>
      <c r="L12" s="522"/>
      <c r="M12" s="520"/>
      <c r="N12" s="521"/>
      <c r="O12" s="522"/>
      <c r="P12" s="520"/>
      <c r="Q12" s="521"/>
      <c r="R12" s="522"/>
      <c r="S12" s="520"/>
    </row>
    <row r="13" spans="2:19" ht="13.5">
      <c r="B13" s="521" t="s">
        <v>909</v>
      </c>
      <c r="C13" s="308">
        <v>470</v>
      </c>
      <c r="D13" s="520"/>
      <c r="E13" s="521"/>
      <c r="F13" s="522"/>
      <c r="G13" s="520"/>
      <c r="H13" s="521"/>
      <c r="I13" s="522"/>
      <c r="J13" s="520"/>
      <c r="K13" s="521"/>
      <c r="L13" s="522"/>
      <c r="M13" s="520"/>
      <c r="N13" s="521"/>
      <c r="O13" s="522"/>
      <c r="P13" s="520"/>
      <c r="Q13" s="521"/>
      <c r="R13" s="522"/>
      <c r="S13" s="520"/>
    </row>
    <row r="14" spans="2:19" ht="13.5">
      <c r="B14" s="521" t="s">
        <v>910</v>
      </c>
      <c r="C14" s="308">
        <v>230</v>
      </c>
      <c r="D14" s="520"/>
      <c r="E14" s="521"/>
      <c r="F14" s="522"/>
      <c r="G14" s="520"/>
      <c r="H14" s="521"/>
      <c r="I14" s="522"/>
      <c r="J14" s="520"/>
      <c r="K14" s="521"/>
      <c r="L14" s="522"/>
      <c r="M14" s="520"/>
      <c r="N14" s="521"/>
      <c r="O14" s="522"/>
      <c r="P14" s="520"/>
      <c r="Q14" s="521"/>
      <c r="R14" s="522"/>
      <c r="S14" s="520"/>
    </row>
    <row r="15" spans="2:19" ht="13.5">
      <c r="B15" s="521" t="s">
        <v>911</v>
      </c>
      <c r="C15" s="308">
        <v>410</v>
      </c>
      <c r="D15" s="520"/>
      <c r="E15" s="521"/>
      <c r="F15" s="522"/>
      <c r="G15" s="520"/>
      <c r="H15" s="521"/>
      <c r="I15" s="522"/>
      <c r="J15" s="520"/>
      <c r="K15" s="521"/>
      <c r="L15" s="522"/>
      <c r="M15" s="520"/>
      <c r="N15" s="521"/>
      <c r="O15" s="522"/>
      <c r="P15" s="520"/>
      <c r="Q15" s="521"/>
      <c r="R15" s="522"/>
      <c r="S15" s="520"/>
    </row>
    <row r="16" spans="2:19" ht="13.5">
      <c r="B16" s="519" t="s">
        <v>912</v>
      </c>
      <c r="C16" s="308">
        <v>250</v>
      </c>
      <c r="D16" s="520"/>
      <c r="E16" s="521"/>
      <c r="F16" s="522"/>
      <c r="G16" s="520"/>
      <c r="H16" s="521"/>
      <c r="I16" s="522"/>
      <c r="J16" s="520"/>
      <c r="K16" s="521"/>
      <c r="L16" s="522"/>
      <c r="M16" s="520"/>
      <c r="N16" s="521"/>
      <c r="O16" s="522"/>
      <c r="P16" s="520"/>
      <c r="Q16" s="521"/>
      <c r="R16" s="522"/>
      <c r="S16" s="520"/>
    </row>
    <row r="17" spans="2:19" ht="13.5">
      <c r="B17" s="521" t="s">
        <v>913</v>
      </c>
      <c r="C17" s="308">
        <v>180</v>
      </c>
      <c r="D17" s="520"/>
      <c r="E17" s="521"/>
      <c r="F17" s="522"/>
      <c r="G17" s="520"/>
      <c r="H17" s="521"/>
      <c r="I17" s="522"/>
      <c r="J17" s="520"/>
      <c r="K17" s="521"/>
      <c r="L17" s="522"/>
      <c r="M17" s="520"/>
      <c r="N17" s="521"/>
      <c r="O17" s="522"/>
      <c r="P17" s="520"/>
      <c r="Q17" s="521"/>
      <c r="R17" s="522"/>
      <c r="S17" s="520"/>
    </row>
    <row r="18" spans="2:19" ht="13.5">
      <c r="B18" s="521" t="s">
        <v>914</v>
      </c>
      <c r="C18" s="308">
        <v>570</v>
      </c>
      <c r="D18" s="520"/>
      <c r="E18" s="521"/>
      <c r="F18" s="522"/>
      <c r="G18" s="520"/>
      <c r="H18" s="521"/>
      <c r="I18" s="522"/>
      <c r="J18" s="520"/>
      <c r="K18" s="521"/>
      <c r="L18" s="522"/>
      <c r="M18" s="520"/>
      <c r="N18" s="521"/>
      <c r="O18" s="522"/>
      <c r="P18" s="520"/>
      <c r="Q18" s="521"/>
      <c r="R18" s="522"/>
      <c r="S18" s="520"/>
    </row>
    <row r="19" spans="2:19" ht="13.5">
      <c r="B19" s="519" t="s">
        <v>915</v>
      </c>
      <c r="C19" s="308">
        <v>150</v>
      </c>
      <c r="D19" s="288"/>
      <c r="E19" s="523"/>
      <c r="F19" s="522"/>
      <c r="G19" s="288"/>
      <c r="H19" s="521"/>
      <c r="I19" s="522"/>
      <c r="J19" s="288"/>
      <c r="K19" s="523"/>
      <c r="L19" s="522"/>
      <c r="M19" s="288"/>
      <c r="N19" s="523"/>
      <c r="O19" s="522"/>
      <c r="P19" s="288"/>
      <c r="Q19" s="523"/>
      <c r="R19" s="522"/>
      <c r="S19" s="288"/>
    </row>
    <row r="20" spans="2:19" ht="13.5">
      <c r="B20" s="521" t="s">
        <v>916</v>
      </c>
      <c r="C20" s="310">
        <v>1230</v>
      </c>
      <c r="D20" s="341"/>
      <c r="E20" s="524"/>
      <c r="F20" s="525"/>
      <c r="G20" s="341"/>
      <c r="H20" s="521" t="s">
        <v>917</v>
      </c>
      <c r="I20" s="525">
        <v>140</v>
      </c>
      <c r="J20" s="341"/>
      <c r="K20" s="524"/>
      <c r="L20" s="525"/>
      <c r="M20" s="341"/>
      <c r="N20" s="524"/>
      <c r="O20" s="525"/>
      <c r="P20" s="341"/>
      <c r="Q20" s="524"/>
      <c r="R20" s="525"/>
      <c r="S20" s="341"/>
    </row>
    <row r="21" spans="2:19" ht="13.5">
      <c r="B21" s="521" t="s">
        <v>918</v>
      </c>
      <c r="C21" s="310">
        <v>390</v>
      </c>
      <c r="D21" s="341"/>
      <c r="E21" s="524"/>
      <c r="F21" s="525"/>
      <c r="G21" s="341"/>
      <c r="H21" s="521"/>
      <c r="I21" s="525"/>
      <c r="J21" s="341"/>
      <c r="K21" s="524"/>
      <c r="L21" s="525"/>
      <c r="M21" s="341"/>
      <c r="N21" s="524"/>
      <c r="O21" s="525"/>
      <c r="P21" s="341"/>
      <c r="Q21" s="524"/>
      <c r="R21" s="525"/>
      <c r="S21" s="341"/>
    </row>
    <row r="22" spans="2:19" ht="13.5">
      <c r="B22" s="521" t="s">
        <v>919</v>
      </c>
      <c r="C22" s="310">
        <v>130</v>
      </c>
      <c r="D22" s="341"/>
      <c r="E22" s="524"/>
      <c r="F22" s="525"/>
      <c r="G22" s="341"/>
      <c r="H22" s="524"/>
      <c r="I22" s="525"/>
      <c r="J22" s="341"/>
      <c r="K22" s="524"/>
      <c r="L22" s="525"/>
      <c r="M22" s="341"/>
      <c r="N22" s="524"/>
      <c r="O22" s="525"/>
      <c r="P22" s="341"/>
      <c r="Q22" s="524"/>
      <c r="R22" s="525"/>
      <c r="S22" s="341"/>
    </row>
    <row r="23" spans="2:19" ht="13.5">
      <c r="B23" s="521"/>
      <c r="C23" s="525"/>
      <c r="D23" s="341"/>
      <c r="E23" s="524"/>
      <c r="F23" s="525"/>
      <c r="G23" s="341"/>
      <c r="H23" s="524"/>
      <c r="I23" s="525"/>
      <c r="J23" s="341"/>
      <c r="K23" s="524"/>
      <c r="L23" s="525"/>
      <c r="M23" s="341"/>
      <c r="N23" s="524"/>
      <c r="O23" s="525"/>
      <c r="P23" s="341"/>
      <c r="Q23" s="524"/>
      <c r="R23" s="525"/>
      <c r="S23" s="341"/>
    </row>
    <row r="24" spans="2:19" ht="13.5">
      <c r="B24" s="521" t="s">
        <v>920</v>
      </c>
      <c r="C24" s="525"/>
      <c r="D24" s="341"/>
      <c r="E24" s="521" t="s">
        <v>921</v>
      </c>
      <c r="F24" s="525"/>
      <c r="G24" s="341"/>
      <c r="H24" s="524"/>
      <c r="I24" s="525"/>
      <c r="J24" s="341"/>
      <c r="K24" s="524"/>
      <c r="L24" s="525"/>
      <c r="M24" s="341"/>
      <c r="N24" s="524"/>
      <c r="O24" s="525"/>
      <c r="P24" s="341"/>
      <c r="Q24" s="524"/>
      <c r="R24" s="525"/>
      <c r="S24" s="341"/>
    </row>
    <row r="25" spans="2:19" ht="13.5">
      <c r="B25" s="526" t="s">
        <v>922</v>
      </c>
      <c r="C25" s="527"/>
      <c r="D25" s="341"/>
      <c r="E25" s="524" t="s">
        <v>923</v>
      </c>
      <c r="F25" s="525"/>
      <c r="G25" s="341"/>
      <c r="H25" s="524"/>
      <c r="I25" s="525"/>
      <c r="J25" s="341"/>
      <c r="K25" s="524"/>
      <c r="L25" s="525"/>
      <c r="M25" s="341"/>
      <c r="N25" s="524"/>
      <c r="O25" s="525"/>
      <c r="P25" s="341"/>
      <c r="Q25" s="524"/>
      <c r="R25" s="525"/>
      <c r="S25" s="341"/>
    </row>
    <row r="26" spans="2:19" ht="13.5">
      <c r="B26" s="528"/>
      <c r="C26" s="529"/>
      <c r="D26" s="530"/>
      <c r="E26" s="528"/>
      <c r="F26" s="529"/>
      <c r="G26" s="530"/>
      <c r="H26" s="528"/>
      <c r="I26" s="529"/>
      <c r="J26" s="530"/>
      <c r="K26" s="528"/>
      <c r="L26" s="529"/>
      <c r="M26" s="530"/>
      <c r="N26" s="528"/>
      <c r="O26" s="529"/>
      <c r="P26" s="530"/>
      <c r="Q26" s="528"/>
      <c r="R26" s="529"/>
      <c r="S26" s="530"/>
    </row>
    <row r="27" spans="2:19" ht="13.5">
      <c r="B27" s="513" t="s">
        <v>573</v>
      </c>
      <c r="C27" s="531">
        <f>SUM(C8:C26)</f>
        <v>5070</v>
      </c>
      <c r="D27" s="532">
        <f>SUM(D8:D26)</f>
        <v>0</v>
      </c>
      <c r="E27" s="533" t="s">
        <v>574</v>
      </c>
      <c r="F27" s="531">
        <f>SUM(F8:F26)</f>
        <v>0</v>
      </c>
      <c r="G27" s="532">
        <f>SUM(G8:G26)</f>
        <v>0</v>
      </c>
      <c r="H27" s="533" t="s">
        <v>575</v>
      </c>
      <c r="I27" s="531">
        <f>SUM(I8:I26)</f>
        <v>140</v>
      </c>
      <c r="J27" s="532">
        <f>SUM(J8:J26)</f>
        <v>0</v>
      </c>
      <c r="K27" s="513" t="s">
        <v>536</v>
      </c>
      <c r="L27" s="531">
        <f>SUM(L8:L26)</f>
        <v>0</v>
      </c>
      <c r="M27" s="532">
        <f>SUM(M8:M26)</f>
        <v>0</v>
      </c>
      <c r="N27" s="513" t="s">
        <v>924</v>
      </c>
      <c r="O27" s="531">
        <f>SUM(O8:O26)</f>
        <v>0</v>
      </c>
      <c r="P27" s="532">
        <f>SUM(P8:P26)</f>
        <v>0</v>
      </c>
      <c r="Q27" s="513" t="s">
        <v>537</v>
      </c>
      <c r="R27" s="531">
        <f>SUM(R8:R26)</f>
        <v>0</v>
      </c>
      <c r="S27" s="532">
        <f>SUM(S8:S26)</f>
        <v>0</v>
      </c>
    </row>
    <row r="28" spans="2:19" ht="13.5">
      <c r="B28" s="534"/>
      <c r="C28" s="535"/>
      <c r="D28" s="535"/>
      <c r="E28" s="536"/>
      <c r="F28" s="535"/>
      <c r="G28" s="535"/>
      <c r="H28" s="536"/>
      <c r="I28" s="535"/>
      <c r="J28" s="535"/>
      <c r="K28" s="534"/>
      <c r="L28" s="535"/>
      <c r="M28" s="535"/>
      <c r="N28" s="534"/>
      <c r="O28" s="535"/>
      <c r="P28" s="535"/>
      <c r="Q28" s="513" t="s">
        <v>538</v>
      </c>
      <c r="R28" s="531">
        <f>SUM(C27,F27,I27,L27,O27,R27)</f>
        <v>5210</v>
      </c>
      <c r="S28" s="532">
        <f>SUM(D27,G27,J27,M27,P27,S27)</f>
        <v>0</v>
      </c>
    </row>
    <row r="30" ht="13.5">
      <c r="B30" s="538"/>
    </row>
  </sheetData>
  <sheetProtection sheet="1"/>
  <mergeCells count="3">
    <mergeCell ref="D3:E3"/>
    <mergeCell ref="F3:G3"/>
    <mergeCell ref="B25:C25"/>
  </mergeCells>
  <conditionalFormatting sqref="D8:D26 G8:G26 J8:J26 M8:M26 P8:P26 S8:S26">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7.xml><?xml version="1.0" encoding="utf-8"?>
<worksheet xmlns="http://schemas.openxmlformats.org/spreadsheetml/2006/main" xmlns:r="http://schemas.openxmlformats.org/officeDocument/2006/relationships">
  <sheetPr codeName="Sheet12"/>
  <dimension ref="A1:S35"/>
  <sheetViews>
    <sheetView showGridLines="0" zoomScalePageLayoutView="0" workbookViewId="0" topLeftCell="A1">
      <selection activeCell="A1" sqref="A1"/>
    </sheetView>
  </sheetViews>
  <sheetFormatPr defaultColWidth="9.140625" defaultRowHeight="15"/>
  <cols>
    <col min="1" max="1" width="1.421875" style="540" customWidth="1"/>
    <col min="2" max="2" width="10.7109375" style="539" customWidth="1"/>
    <col min="3" max="4" width="6.421875" style="561" customWidth="1"/>
    <col min="5" max="5" width="10.7109375" style="539" customWidth="1"/>
    <col min="6" max="7" width="6.421875" style="561" customWidth="1"/>
    <col min="8" max="8" width="10.7109375" style="539" customWidth="1"/>
    <col min="9" max="10" width="6.421875" style="561" customWidth="1"/>
    <col min="11" max="11" width="10.7109375" style="539" customWidth="1"/>
    <col min="12" max="13" width="6.421875" style="561" customWidth="1"/>
    <col min="14" max="14" width="10.7109375" style="539" customWidth="1"/>
    <col min="15" max="16" width="6.421875" style="561" customWidth="1"/>
    <col min="17" max="17" width="10.7109375" style="539" customWidth="1"/>
    <col min="18" max="19" width="6.421875" style="561" customWidth="1"/>
    <col min="20" max="16384" width="9.00390625" style="540" customWidth="1"/>
  </cols>
  <sheetData>
    <row r="1" spans="1:19" ht="13.5">
      <c r="A1" s="357" t="s">
        <v>313</v>
      </c>
      <c r="C1" s="540"/>
      <c r="D1" s="540"/>
      <c r="F1" s="540"/>
      <c r="G1" s="540"/>
      <c r="I1" s="540"/>
      <c r="J1" s="540"/>
      <c r="L1" s="540"/>
      <c r="M1" s="540"/>
      <c r="O1" s="540"/>
      <c r="P1" s="540"/>
      <c r="R1" s="540"/>
      <c r="S1" s="360" t="str">
        <f>'最初に入力'!N1</f>
        <v>2023年2月1日改定</v>
      </c>
    </row>
    <row r="2" spans="2:19" ht="13.5">
      <c r="B2" s="541" t="s">
        <v>314</v>
      </c>
      <c r="C2" s="542"/>
      <c r="D2" s="543" t="s">
        <v>315</v>
      </c>
      <c r="E2" s="544"/>
      <c r="F2" s="543" t="s">
        <v>316</v>
      </c>
      <c r="G2" s="542"/>
      <c r="H2" s="545" t="s">
        <v>317</v>
      </c>
      <c r="I2" s="543" t="s">
        <v>894</v>
      </c>
      <c r="J2" s="546"/>
      <c r="K2" s="544"/>
      <c r="L2" s="543" t="s">
        <v>319</v>
      </c>
      <c r="M2" s="546"/>
      <c r="N2" s="547"/>
      <c r="O2" s="542"/>
      <c r="P2" s="543" t="s">
        <v>925</v>
      </c>
      <c r="Q2" s="544"/>
      <c r="R2" s="548" t="s">
        <v>926</v>
      </c>
      <c r="S2" s="548" t="s">
        <v>322</v>
      </c>
    </row>
    <row r="3" spans="2:19" ht="29.25" customHeight="1">
      <c r="B3" s="369">
        <f>IF('最初に入力'!C2&lt;&gt;"",TEXT('最初に入力'!C2,"m月d日(aaa)"),"")</f>
      </c>
      <c r="C3" s="370"/>
      <c r="D3" s="371">
        <f>'最初に入力'!C5</f>
        <v>0</v>
      </c>
      <c r="E3" s="372"/>
      <c r="F3" s="371">
        <f>S29</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540"/>
      <c r="D4" s="540"/>
      <c r="F4" s="540"/>
      <c r="G4" s="540"/>
      <c r="I4" s="540"/>
      <c r="J4" s="540"/>
      <c r="L4" s="540"/>
      <c r="M4" s="540"/>
      <c r="O4" s="540"/>
      <c r="P4" s="540"/>
      <c r="R4" s="549"/>
      <c r="S4" s="550"/>
    </row>
    <row r="5" spans="2:19" ht="13.5">
      <c r="B5" s="551" t="s">
        <v>927</v>
      </c>
      <c r="C5" s="540"/>
      <c r="D5" s="540"/>
      <c r="F5" s="540"/>
      <c r="G5" s="540"/>
      <c r="I5" s="540"/>
      <c r="J5" s="540"/>
      <c r="L5" s="540"/>
      <c r="M5" s="540"/>
      <c r="O5" s="540"/>
      <c r="P5" s="552"/>
      <c r="R5" s="540"/>
      <c r="S5" s="386" t="s">
        <v>324</v>
      </c>
    </row>
    <row r="6" spans="2:19" ht="13.5">
      <c r="B6" s="387" t="s">
        <v>928</v>
      </c>
      <c r="C6" s="388"/>
      <c r="D6" s="389"/>
      <c r="E6" s="390" t="s">
        <v>929</v>
      </c>
      <c r="F6" s="388"/>
      <c r="G6" s="389"/>
      <c r="H6" s="390" t="s">
        <v>930</v>
      </c>
      <c r="I6" s="388"/>
      <c r="J6" s="389"/>
      <c r="K6" s="390" t="s">
        <v>931</v>
      </c>
      <c r="L6" s="388"/>
      <c r="M6" s="389"/>
      <c r="N6" s="390" t="s">
        <v>932</v>
      </c>
      <c r="O6" s="388"/>
      <c r="P6" s="389"/>
      <c r="Q6" s="390" t="s">
        <v>583</v>
      </c>
      <c r="R6" s="388"/>
      <c r="S6" s="389"/>
    </row>
    <row r="7" spans="2:19" ht="13.5">
      <c r="B7" s="391" t="s">
        <v>545</v>
      </c>
      <c r="C7" s="392" t="s">
        <v>332</v>
      </c>
      <c r="D7" s="393" t="s">
        <v>333</v>
      </c>
      <c r="E7" s="391" t="s">
        <v>933</v>
      </c>
      <c r="F7" s="392" t="s">
        <v>332</v>
      </c>
      <c r="G7" s="393" t="s">
        <v>333</v>
      </c>
      <c r="H7" s="391" t="s">
        <v>933</v>
      </c>
      <c r="I7" s="392" t="s">
        <v>332</v>
      </c>
      <c r="J7" s="393" t="s">
        <v>333</v>
      </c>
      <c r="K7" s="391" t="s">
        <v>335</v>
      </c>
      <c r="L7" s="392" t="s">
        <v>332</v>
      </c>
      <c r="M7" s="393" t="s">
        <v>333</v>
      </c>
      <c r="N7" s="391" t="s">
        <v>335</v>
      </c>
      <c r="O7" s="392" t="s">
        <v>332</v>
      </c>
      <c r="P7" s="393" t="s">
        <v>333</v>
      </c>
      <c r="Q7" s="391" t="s">
        <v>335</v>
      </c>
      <c r="R7" s="392" t="s">
        <v>332</v>
      </c>
      <c r="S7" s="393" t="s">
        <v>333</v>
      </c>
    </row>
    <row r="8" spans="2:19" ht="13.5">
      <c r="B8" s="553" t="s">
        <v>934</v>
      </c>
      <c r="C8" s="554">
        <v>5900</v>
      </c>
      <c r="D8" s="396"/>
      <c r="E8" s="553" t="s">
        <v>935</v>
      </c>
      <c r="F8" s="554">
        <v>1920</v>
      </c>
      <c r="G8" s="396"/>
      <c r="H8" s="553" t="s">
        <v>936</v>
      </c>
      <c r="I8" s="554">
        <v>1470</v>
      </c>
      <c r="J8" s="396"/>
      <c r="K8" s="553"/>
      <c r="L8" s="554"/>
      <c r="M8" s="396"/>
      <c r="N8" s="553"/>
      <c r="O8" s="554"/>
      <c r="P8" s="396"/>
      <c r="Q8" s="553"/>
      <c r="R8" s="554"/>
      <c r="S8" s="396"/>
    </row>
    <row r="9" spans="2:19" ht="13.5">
      <c r="B9" s="555" t="s">
        <v>937</v>
      </c>
      <c r="C9" s="556">
        <v>2960</v>
      </c>
      <c r="D9" s="399"/>
      <c r="E9" s="555" t="s">
        <v>938</v>
      </c>
      <c r="F9" s="556">
        <v>120</v>
      </c>
      <c r="G9" s="399"/>
      <c r="H9" s="555"/>
      <c r="I9" s="556"/>
      <c r="J9" s="399"/>
      <c r="K9" s="555"/>
      <c r="L9" s="556"/>
      <c r="M9" s="399"/>
      <c r="N9" s="555"/>
      <c r="O9" s="556"/>
      <c r="P9" s="399"/>
      <c r="Q9" s="555"/>
      <c r="R9" s="556"/>
      <c r="S9" s="399"/>
    </row>
    <row r="10" spans="2:19" ht="13.5">
      <c r="B10" s="555" t="s">
        <v>939</v>
      </c>
      <c r="C10" s="556">
        <v>3220</v>
      </c>
      <c r="D10" s="399"/>
      <c r="E10" s="555" t="s">
        <v>940</v>
      </c>
      <c r="F10" s="556">
        <v>460</v>
      </c>
      <c r="G10" s="399"/>
      <c r="H10" s="555"/>
      <c r="I10" s="556"/>
      <c r="J10" s="399"/>
      <c r="K10" s="555"/>
      <c r="L10" s="556"/>
      <c r="M10" s="399"/>
      <c r="N10" s="555"/>
      <c r="O10" s="556"/>
      <c r="P10" s="399"/>
      <c r="Q10" s="555"/>
      <c r="R10" s="556"/>
      <c r="S10" s="399"/>
    </row>
    <row r="11" spans="2:19" ht="13.5">
      <c r="B11" s="555"/>
      <c r="C11" s="556"/>
      <c r="D11" s="399"/>
      <c r="E11" s="555"/>
      <c r="F11" s="556"/>
      <c r="G11" s="399"/>
      <c r="H11" s="555"/>
      <c r="I11" s="556"/>
      <c r="J11" s="399"/>
      <c r="K11" s="555"/>
      <c r="L11" s="556"/>
      <c r="M11" s="399"/>
      <c r="N11" s="555"/>
      <c r="O11" s="556"/>
      <c r="P11" s="399"/>
      <c r="Q11" s="555"/>
      <c r="R11" s="556"/>
      <c r="S11" s="399"/>
    </row>
    <row r="12" spans="2:19" ht="13.5">
      <c r="B12" s="555" t="s">
        <v>941</v>
      </c>
      <c r="C12" s="556">
        <v>1820</v>
      </c>
      <c r="D12" s="399"/>
      <c r="E12" s="555"/>
      <c r="F12" s="556"/>
      <c r="G12" s="399"/>
      <c r="H12" s="555" t="s">
        <v>942</v>
      </c>
      <c r="I12" s="556">
        <v>1140</v>
      </c>
      <c r="J12" s="399"/>
      <c r="K12" s="555"/>
      <c r="L12" s="556"/>
      <c r="M12" s="399"/>
      <c r="N12" s="555"/>
      <c r="O12" s="556"/>
      <c r="P12" s="399"/>
      <c r="Q12" s="555"/>
      <c r="R12" s="556"/>
      <c r="S12" s="399"/>
    </row>
    <row r="13" spans="2:19" ht="13.5">
      <c r="B13" s="555" t="s">
        <v>943</v>
      </c>
      <c r="C13" s="556">
        <v>2760</v>
      </c>
      <c r="D13" s="399"/>
      <c r="E13" s="555"/>
      <c r="F13" s="556"/>
      <c r="G13" s="399"/>
      <c r="H13" s="555"/>
      <c r="I13" s="556"/>
      <c r="J13" s="399"/>
      <c r="K13" s="555"/>
      <c r="L13" s="556"/>
      <c r="M13" s="399"/>
      <c r="N13" s="555"/>
      <c r="O13" s="556"/>
      <c r="P13" s="399"/>
      <c r="Q13" s="555"/>
      <c r="R13" s="556"/>
      <c r="S13" s="399"/>
    </row>
    <row r="14" spans="2:19" ht="13.5">
      <c r="B14" s="555" t="s">
        <v>944</v>
      </c>
      <c r="C14" s="556">
        <v>1700</v>
      </c>
      <c r="D14" s="399"/>
      <c r="E14" s="555"/>
      <c r="F14" s="556"/>
      <c r="G14" s="399"/>
      <c r="H14" s="555"/>
      <c r="I14" s="556"/>
      <c r="J14" s="399"/>
      <c r="K14" s="555"/>
      <c r="L14" s="556"/>
      <c r="M14" s="399"/>
      <c r="N14" s="555"/>
      <c r="O14" s="556"/>
      <c r="P14" s="399"/>
      <c r="Q14" s="555"/>
      <c r="R14" s="556"/>
      <c r="S14" s="399"/>
    </row>
    <row r="15" spans="2:19" ht="13.5">
      <c r="B15" s="555" t="s">
        <v>945</v>
      </c>
      <c r="C15" s="556">
        <v>3150</v>
      </c>
      <c r="D15" s="399"/>
      <c r="E15" s="555" t="s">
        <v>946</v>
      </c>
      <c r="F15" s="556">
        <v>520</v>
      </c>
      <c r="G15" s="399"/>
      <c r="H15" s="555" t="s">
        <v>947</v>
      </c>
      <c r="I15" s="556">
        <v>1160</v>
      </c>
      <c r="J15" s="399"/>
      <c r="K15" s="555"/>
      <c r="L15" s="556"/>
      <c r="M15" s="399"/>
      <c r="N15" s="555"/>
      <c r="O15" s="556"/>
      <c r="P15" s="399"/>
      <c r="Q15" s="555"/>
      <c r="R15" s="556"/>
      <c r="S15" s="399"/>
    </row>
    <row r="16" spans="2:19" ht="13.5">
      <c r="B16" s="555" t="s">
        <v>948</v>
      </c>
      <c r="C16" s="556">
        <v>770</v>
      </c>
      <c r="D16" s="399"/>
      <c r="E16" s="555"/>
      <c r="F16" s="556"/>
      <c r="G16" s="399"/>
      <c r="H16" s="555" t="s">
        <v>949</v>
      </c>
      <c r="I16" s="556">
        <v>40</v>
      </c>
      <c r="J16" s="399"/>
      <c r="K16" s="555"/>
      <c r="L16" s="556"/>
      <c r="M16" s="399"/>
      <c r="N16" s="555"/>
      <c r="O16" s="556"/>
      <c r="P16" s="399"/>
      <c r="Q16" s="555"/>
      <c r="R16" s="556"/>
      <c r="S16" s="399"/>
    </row>
    <row r="17" spans="2:19" ht="13.5">
      <c r="B17" s="555" t="s">
        <v>950</v>
      </c>
      <c r="C17" s="556">
        <v>1850</v>
      </c>
      <c r="D17" s="399"/>
      <c r="E17" s="555"/>
      <c r="F17" s="556"/>
      <c r="G17" s="399"/>
      <c r="H17" s="555" t="s">
        <v>951</v>
      </c>
      <c r="I17" s="556">
        <v>180</v>
      </c>
      <c r="J17" s="399"/>
      <c r="K17" s="555"/>
      <c r="L17" s="556"/>
      <c r="M17" s="399"/>
      <c r="N17" s="555"/>
      <c r="O17" s="556"/>
      <c r="P17" s="399"/>
      <c r="Q17" s="555"/>
      <c r="R17" s="556"/>
      <c r="S17" s="399"/>
    </row>
    <row r="18" spans="2:19" ht="13.5">
      <c r="B18" s="555" t="s">
        <v>952</v>
      </c>
      <c r="C18" s="556">
        <v>5600</v>
      </c>
      <c r="D18" s="399"/>
      <c r="E18" s="555" t="s">
        <v>953</v>
      </c>
      <c r="F18" s="556"/>
      <c r="G18" s="399"/>
      <c r="H18" s="555" t="s">
        <v>954</v>
      </c>
      <c r="I18" s="556">
        <v>660</v>
      </c>
      <c r="J18" s="399"/>
      <c r="K18" s="555"/>
      <c r="L18" s="556"/>
      <c r="M18" s="399"/>
      <c r="N18" s="555"/>
      <c r="O18" s="556"/>
      <c r="P18" s="399"/>
      <c r="Q18" s="555"/>
      <c r="R18" s="556"/>
      <c r="S18" s="399"/>
    </row>
    <row r="19" spans="2:19" ht="13.5">
      <c r="B19" s="557" t="s">
        <v>955</v>
      </c>
      <c r="C19" s="556"/>
      <c r="D19" s="399"/>
      <c r="E19" s="555"/>
      <c r="F19" s="558"/>
      <c r="G19" s="399"/>
      <c r="H19" s="555"/>
      <c r="I19" s="556"/>
      <c r="J19" s="399"/>
      <c r="K19" s="555"/>
      <c r="L19" s="556"/>
      <c r="M19" s="399"/>
      <c r="N19" s="555"/>
      <c r="O19" s="556"/>
      <c r="P19" s="399"/>
      <c r="Q19" s="555"/>
      <c r="R19" s="556"/>
      <c r="S19" s="399"/>
    </row>
    <row r="20" spans="2:19" ht="13.5">
      <c r="B20" s="555" t="s">
        <v>956</v>
      </c>
      <c r="C20" s="556">
        <v>540</v>
      </c>
      <c r="D20" s="399"/>
      <c r="E20" s="555"/>
      <c r="F20" s="558"/>
      <c r="G20" s="399"/>
      <c r="H20" s="555"/>
      <c r="I20" s="556"/>
      <c r="J20" s="399"/>
      <c r="K20" s="555"/>
      <c r="L20" s="556"/>
      <c r="M20" s="399"/>
      <c r="N20" s="555"/>
      <c r="O20" s="556"/>
      <c r="P20" s="399"/>
      <c r="Q20" s="555"/>
      <c r="R20" s="556"/>
      <c r="S20" s="399"/>
    </row>
    <row r="21" spans="2:19" ht="13.5">
      <c r="B21" s="555" t="s">
        <v>957</v>
      </c>
      <c r="C21" s="556">
        <v>720</v>
      </c>
      <c r="D21" s="399"/>
      <c r="E21" s="555"/>
      <c r="F21" s="556"/>
      <c r="G21" s="399"/>
      <c r="H21" s="555"/>
      <c r="I21" s="556"/>
      <c r="J21" s="399"/>
      <c r="K21" s="555"/>
      <c r="L21" s="556"/>
      <c r="M21" s="399"/>
      <c r="N21" s="555"/>
      <c r="O21" s="556"/>
      <c r="P21" s="399"/>
      <c r="Q21" s="555"/>
      <c r="R21" s="556"/>
      <c r="S21" s="399"/>
    </row>
    <row r="22" spans="2:19" ht="13.5">
      <c r="B22" s="470" t="s">
        <v>958</v>
      </c>
      <c r="C22" s="558">
        <v>590</v>
      </c>
      <c r="D22" s="402"/>
      <c r="E22" s="470"/>
      <c r="F22" s="558"/>
      <c r="G22" s="402"/>
      <c r="H22" s="470"/>
      <c r="I22" s="558"/>
      <c r="J22" s="402"/>
      <c r="K22" s="470"/>
      <c r="L22" s="558"/>
      <c r="M22" s="402"/>
      <c r="N22" s="470"/>
      <c r="O22" s="558"/>
      <c r="P22" s="402"/>
      <c r="Q22" s="470"/>
      <c r="R22" s="558"/>
      <c r="S22" s="402"/>
    </row>
    <row r="23" spans="2:19" ht="13.5">
      <c r="B23" s="470" t="s">
        <v>959</v>
      </c>
      <c r="C23" s="558">
        <v>720</v>
      </c>
      <c r="D23" s="402"/>
      <c r="E23" s="470"/>
      <c r="F23" s="558"/>
      <c r="G23" s="402"/>
      <c r="H23" s="470"/>
      <c r="I23" s="558"/>
      <c r="J23" s="402"/>
      <c r="K23" s="470"/>
      <c r="L23" s="558"/>
      <c r="M23" s="402"/>
      <c r="N23" s="470"/>
      <c r="O23" s="558"/>
      <c r="P23" s="402"/>
      <c r="Q23" s="470"/>
      <c r="R23" s="558"/>
      <c r="S23" s="402"/>
    </row>
    <row r="24" spans="2:19" ht="13.5">
      <c r="B24" s="470" t="s">
        <v>960</v>
      </c>
      <c r="C24" s="558">
        <v>1920</v>
      </c>
      <c r="D24" s="402"/>
      <c r="E24" s="470"/>
      <c r="F24" s="558"/>
      <c r="G24" s="402"/>
      <c r="H24" s="470" t="s">
        <v>961</v>
      </c>
      <c r="I24" s="558">
        <v>800</v>
      </c>
      <c r="J24" s="402"/>
      <c r="K24" s="470"/>
      <c r="L24" s="558"/>
      <c r="M24" s="402"/>
      <c r="N24" s="470"/>
      <c r="O24" s="558"/>
      <c r="P24" s="402"/>
      <c r="Q24" s="470"/>
      <c r="R24" s="558"/>
      <c r="S24" s="402"/>
    </row>
    <row r="25" spans="2:19" ht="13.5">
      <c r="B25" s="470" t="s">
        <v>962</v>
      </c>
      <c r="C25" s="558">
        <v>700</v>
      </c>
      <c r="D25" s="402"/>
      <c r="E25" s="470"/>
      <c r="F25" s="558"/>
      <c r="G25" s="402"/>
      <c r="H25" s="470"/>
      <c r="I25" s="558"/>
      <c r="J25" s="402"/>
      <c r="K25" s="470"/>
      <c r="L25" s="558"/>
      <c r="M25" s="402"/>
      <c r="N25" s="470"/>
      <c r="O25" s="558"/>
      <c r="P25" s="402"/>
      <c r="Q25" s="470"/>
      <c r="R25" s="558"/>
      <c r="S25" s="402"/>
    </row>
    <row r="26" spans="2:19" ht="13.5">
      <c r="B26" s="470" t="s">
        <v>963</v>
      </c>
      <c r="C26" s="558">
        <v>510</v>
      </c>
      <c r="D26" s="402"/>
      <c r="E26" s="470"/>
      <c r="F26" s="558"/>
      <c r="G26" s="402"/>
      <c r="H26" s="470"/>
      <c r="I26" s="558"/>
      <c r="J26" s="402"/>
      <c r="K26" s="470"/>
      <c r="L26" s="558"/>
      <c r="M26" s="402"/>
      <c r="N26" s="470"/>
      <c r="O26" s="558"/>
      <c r="P26" s="402"/>
      <c r="Q26" s="470"/>
      <c r="R26" s="558"/>
      <c r="S26" s="402"/>
    </row>
    <row r="27" spans="2:19" ht="13.5">
      <c r="B27" s="559"/>
      <c r="C27" s="560"/>
      <c r="D27" s="406"/>
      <c r="E27" s="559"/>
      <c r="F27" s="560"/>
      <c r="G27" s="406"/>
      <c r="H27" s="559"/>
      <c r="I27" s="560"/>
      <c r="J27" s="406"/>
      <c r="K27" s="559"/>
      <c r="L27" s="560"/>
      <c r="M27" s="406"/>
      <c r="N27" s="559"/>
      <c r="O27" s="560"/>
      <c r="P27" s="406"/>
      <c r="Q27" s="559"/>
      <c r="R27" s="560"/>
      <c r="S27" s="406"/>
    </row>
    <row r="28" spans="2:19" ht="13.5">
      <c r="B28" s="391" t="s">
        <v>573</v>
      </c>
      <c r="C28" s="409">
        <f>SUM(C8:C27)</f>
        <v>35430</v>
      </c>
      <c r="D28" s="410">
        <f>SUM(D8:D27)</f>
        <v>0</v>
      </c>
      <c r="E28" s="408" t="s">
        <v>574</v>
      </c>
      <c r="F28" s="409">
        <f>SUM(F8:F27)</f>
        <v>3020</v>
      </c>
      <c r="G28" s="410">
        <f>SUM(G8:G27)</f>
        <v>0</v>
      </c>
      <c r="H28" s="408" t="s">
        <v>575</v>
      </c>
      <c r="I28" s="409">
        <f>SUM(I8:I27)</f>
        <v>5450</v>
      </c>
      <c r="J28" s="410">
        <f>SUM(J8:J27)</f>
        <v>0</v>
      </c>
      <c r="K28" s="391" t="s">
        <v>536</v>
      </c>
      <c r="L28" s="409">
        <f>SUM(L8:L27)</f>
        <v>0</v>
      </c>
      <c r="M28" s="410">
        <f>SUM(M8:M27)</f>
        <v>0</v>
      </c>
      <c r="N28" s="391" t="s">
        <v>924</v>
      </c>
      <c r="O28" s="409">
        <f>SUM(O8:O27)</f>
        <v>0</v>
      </c>
      <c r="P28" s="410">
        <f>SUM(P8:P27)</f>
        <v>0</v>
      </c>
      <c r="Q28" s="391" t="s">
        <v>537</v>
      </c>
      <c r="R28" s="409">
        <f>SUM(R8:R27)</f>
        <v>0</v>
      </c>
      <c r="S28" s="410">
        <f>SUM(S8:S27)</f>
        <v>0</v>
      </c>
    </row>
    <row r="29" spans="2:19" ht="13.5">
      <c r="B29" s="411"/>
      <c r="C29" s="413"/>
      <c r="D29" s="413"/>
      <c r="E29" s="412"/>
      <c r="F29" s="413"/>
      <c r="G29" s="413"/>
      <c r="H29" s="412"/>
      <c r="I29" s="413"/>
      <c r="J29" s="413"/>
      <c r="K29" s="411"/>
      <c r="L29" s="413"/>
      <c r="M29" s="413"/>
      <c r="N29" s="411"/>
      <c r="O29" s="413"/>
      <c r="P29" s="413"/>
      <c r="Q29" s="414" t="s">
        <v>538</v>
      </c>
      <c r="R29" s="415">
        <f>SUM(C28,F28,I28,L28,O28,R28)</f>
        <v>43900</v>
      </c>
      <c r="S29" s="416">
        <f>SUM(D28,G28,J28,M28,P28,S28)</f>
        <v>0</v>
      </c>
    </row>
    <row r="31" spans="2:9" ht="13.5">
      <c r="B31" s="562" t="s">
        <v>964</v>
      </c>
      <c r="C31" s="563"/>
      <c r="D31" s="563"/>
      <c r="E31" s="564"/>
      <c r="F31" s="563"/>
      <c r="G31" s="563"/>
      <c r="H31" s="564"/>
      <c r="I31" s="563"/>
    </row>
    <row r="32" spans="2:9" ht="13.5">
      <c r="B32" s="565" t="s">
        <v>965</v>
      </c>
      <c r="C32" s="566"/>
      <c r="D32" s="566"/>
      <c r="E32" s="567"/>
      <c r="F32" s="566"/>
      <c r="G32" s="566"/>
      <c r="H32" s="567"/>
      <c r="I32" s="563"/>
    </row>
    <row r="33" spans="2:9" ht="13.5">
      <c r="B33" s="564"/>
      <c r="C33" s="566"/>
      <c r="D33" s="566"/>
      <c r="E33" s="567"/>
      <c r="F33" s="566"/>
      <c r="G33" s="566"/>
      <c r="H33" s="567"/>
      <c r="I33" s="563"/>
    </row>
    <row r="34" spans="2:9" ht="13.5">
      <c r="B34" s="564"/>
      <c r="C34" s="563"/>
      <c r="D34" s="563"/>
      <c r="E34" s="564"/>
      <c r="F34" s="563"/>
      <c r="G34" s="563"/>
      <c r="H34" s="564"/>
      <c r="I34" s="563"/>
    </row>
    <row r="35" spans="3:9" ht="13.5">
      <c r="C35" s="563"/>
      <c r="D35" s="563"/>
      <c r="E35" s="564"/>
      <c r="F35" s="563"/>
      <c r="G35" s="563"/>
      <c r="H35" s="564"/>
      <c r="I35" s="563"/>
    </row>
  </sheetData>
  <sheetProtection sheet="1"/>
  <mergeCells count="2">
    <mergeCell ref="D3:E3"/>
    <mergeCell ref="F3:G3"/>
  </mergeCells>
  <conditionalFormatting sqref="D8:D27 G8:G27 J8:J27 M8:M27 P8:P27 S8:S27">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8.xml><?xml version="1.0" encoding="utf-8"?>
<worksheet xmlns="http://schemas.openxmlformats.org/spreadsheetml/2006/main" xmlns:r="http://schemas.openxmlformats.org/officeDocument/2006/relationships">
  <sheetPr codeName="Sheet13"/>
  <dimension ref="A1:S44"/>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569" customWidth="1"/>
    <col min="3" max="4" width="6.421875" style="625" customWidth="1"/>
    <col min="5" max="5" width="10.7109375" style="569" customWidth="1"/>
    <col min="6" max="7" width="6.421875" style="625" customWidth="1"/>
    <col min="8" max="8" width="10.7109375" style="569" customWidth="1"/>
    <col min="9" max="10" width="6.421875" style="625" customWidth="1"/>
    <col min="11" max="11" width="10.7109375" style="569" customWidth="1"/>
    <col min="12" max="13" width="6.421875" style="625" customWidth="1"/>
    <col min="14" max="14" width="10.7109375" style="569" customWidth="1"/>
    <col min="15" max="16" width="6.421875" style="625" customWidth="1"/>
    <col min="17" max="17" width="10.7109375" style="569" customWidth="1"/>
    <col min="18" max="19" width="6.421875" style="625" customWidth="1"/>
  </cols>
  <sheetData>
    <row r="1" spans="1:19" ht="13.5">
      <c r="A1" s="568" t="s">
        <v>313</v>
      </c>
      <c r="C1"/>
      <c r="D1"/>
      <c r="F1"/>
      <c r="G1"/>
      <c r="I1"/>
      <c r="J1"/>
      <c r="L1"/>
      <c r="M1"/>
      <c r="O1"/>
      <c r="P1"/>
      <c r="R1"/>
      <c r="S1" s="35" t="str">
        <f>'最初に入力'!N1</f>
        <v>2023年2月1日改定</v>
      </c>
    </row>
    <row r="2" spans="2:19" ht="13.5">
      <c r="B2" s="570" t="s">
        <v>314</v>
      </c>
      <c r="C2" s="571"/>
      <c r="D2" s="572" t="s">
        <v>315</v>
      </c>
      <c r="E2" s="573"/>
      <c r="F2" s="572" t="s">
        <v>316</v>
      </c>
      <c r="G2" s="571"/>
      <c r="H2" s="574" t="s">
        <v>317</v>
      </c>
      <c r="I2" s="572" t="s">
        <v>966</v>
      </c>
      <c r="J2" s="575"/>
      <c r="K2" s="573"/>
      <c r="L2" s="572" t="s">
        <v>319</v>
      </c>
      <c r="M2" s="575"/>
      <c r="N2" s="576"/>
      <c r="O2" s="571"/>
      <c r="P2" s="572" t="s">
        <v>925</v>
      </c>
      <c r="Q2" s="573"/>
      <c r="R2" s="577" t="s">
        <v>926</v>
      </c>
      <c r="S2" s="577" t="s">
        <v>322</v>
      </c>
    </row>
    <row r="3" spans="2:19" ht="29.25" customHeight="1">
      <c r="B3" s="578">
        <f>IF('最初に入力'!C2&lt;&gt;"",TEXT('最初に入力'!C2,"m月d日(aaa)"),"")</f>
      </c>
      <c r="C3" s="370"/>
      <c r="D3" s="579">
        <f>'最初に入力'!C5</f>
        <v>0</v>
      </c>
      <c r="E3" s="580"/>
      <c r="F3" s="579">
        <f>SUM(S21,S36)</f>
        <v>0</v>
      </c>
      <c r="G3" s="581"/>
      <c r="H3" s="582">
        <f>'最初に入力'!C6</f>
        <v>0</v>
      </c>
      <c r="I3" s="583">
        <f>'最初に入力'!C3</f>
        <v>0</v>
      </c>
      <c r="J3" s="584"/>
      <c r="K3" s="585"/>
      <c r="L3" s="583">
        <f>'最初に入力'!C4</f>
        <v>0</v>
      </c>
      <c r="M3" s="584"/>
      <c r="N3" s="586"/>
      <c r="O3" s="587"/>
      <c r="P3" s="583">
        <f>'最初に入力'!C7</f>
        <v>0</v>
      </c>
      <c r="Q3" s="585"/>
      <c r="R3" s="588">
        <f>'最初に入力'!C10</f>
        <v>0</v>
      </c>
      <c r="S3" s="381">
        <f>'最初に入力'!C11</f>
        <v>0</v>
      </c>
    </row>
    <row r="4" spans="3:19" ht="13.5">
      <c r="C4"/>
      <c r="D4"/>
      <c r="F4"/>
      <c r="G4"/>
      <c r="I4"/>
      <c r="J4"/>
      <c r="L4"/>
      <c r="M4"/>
      <c r="O4"/>
      <c r="P4"/>
      <c r="R4" s="589"/>
      <c r="S4" s="590"/>
    </row>
    <row r="5" spans="2:19" ht="13.5">
      <c r="B5" s="591" t="s">
        <v>967</v>
      </c>
      <c r="C5"/>
      <c r="D5"/>
      <c r="F5"/>
      <c r="G5"/>
      <c r="I5"/>
      <c r="J5"/>
      <c r="L5"/>
      <c r="M5"/>
      <c r="O5"/>
      <c r="P5" s="385"/>
      <c r="R5"/>
      <c r="S5" s="592" t="s">
        <v>324</v>
      </c>
    </row>
    <row r="6" spans="2:19" ht="13.5">
      <c r="B6" s="593" t="s">
        <v>968</v>
      </c>
      <c r="C6" s="594"/>
      <c r="D6" s="595"/>
      <c r="E6" s="596" t="s">
        <v>969</v>
      </c>
      <c r="F6" s="594"/>
      <c r="G6" s="595"/>
      <c r="H6" s="596" t="s">
        <v>899</v>
      </c>
      <c r="I6" s="594"/>
      <c r="J6" s="595"/>
      <c r="K6" s="596" t="s">
        <v>970</v>
      </c>
      <c r="L6" s="594"/>
      <c r="M6" s="595"/>
      <c r="N6" s="596" t="s">
        <v>971</v>
      </c>
      <c r="O6" s="594"/>
      <c r="P6" s="595"/>
      <c r="Q6" s="596" t="s">
        <v>972</v>
      </c>
      <c r="R6" s="594"/>
      <c r="S6" s="595"/>
    </row>
    <row r="7" spans="2:19" ht="13.5">
      <c r="B7" s="597" t="s">
        <v>331</v>
      </c>
      <c r="C7" s="598" t="s">
        <v>332</v>
      </c>
      <c r="D7" s="599" t="s">
        <v>333</v>
      </c>
      <c r="E7" s="597" t="s">
        <v>334</v>
      </c>
      <c r="F7" s="598" t="s">
        <v>332</v>
      </c>
      <c r="G7" s="599" t="s">
        <v>333</v>
      </c>
      <c r="H7" s="597" t="s">
        <v>334</v>
      </c>
      <c r="I7" s="598" t="s">
        <v>332</v>
      </c>
      <c r="J7" s="599" t="s">
        <v>333</v>
      </c>
      <c r="K7" s="597" t="s">
        <v>335</v>
      </c>
      <c r="L7" s="598" t="s">
        <v>332</v>
      </c>
      <c r="M7" s="599" t="s">
        <v>333</v>
      </c>
      <c r="N7" s="597" t="s">
        <v>335</v>
      </c>
      <c r="O7" s="598" t="s">
        <v>332</v>
      </c>
      <c r="P7" s="599" t="s">
        <v>333</v>
      </c>
      <c r="Q7" s="597" t="s">
        <v>335</v>
      </c>
      <c r="R7" s="598" t="s">
        <v>332</v>
      </c>
      <c r="S7" s="599" t="s">
        <v>333</v>
      </c>
    </row>
    <row r="8" spans="2:19" ht="13.5">
      <c r="B8" s="600" t="s">
        <v>973</v>
      </c>
      <c r="C8" s="395">
        <v>440</v>
      </c>
      <c r="D8" s="601"/>
      <c r="E8" s="602"/>
      <c r="F8" s="603"/>
      <c r="G8" s="604"/>
      <c r="H8" s="602"/>
      <c r="I8" s="603"/>
      <c r="J8" s="601"/>
      <c r="K8" s="602"/>
      <c r="L8" s="603"/>
      <c r="M8" s="601"/>
      <c r="N8" s="602"/>
      <c r="O8" s="603"/>
      <c r="P8" s="601"/>
      <c r="Q8" s="602"/>
      <c r="R8" s="603"/>
      <c r="S8" s="601"/>
    </row>
    <row r="9" spans="2:19" ht="13.5">
      <c r="B9" s="605" t="s">
        <v>974</v>
      </c>
      <c r="C9" s="398">
        <v>770</v>
      </c>
      <c r="D9" s="606"/>
      <c r="E9" s="607"/>
      <c r="F9" s="608"/>
      <c r="G9" s="606"/>
      <c r="H9" s="607"/>
      <c r="I9" s="608"/>
      <c r="J9" s="606"/>
      <c r="K9" s="607"/>
      <c r="L9" s="608"/>
      <c r="M9" s="606"/>
      <c r="N9" s="607"/>
      <c r="O9" s="608"/>
      <c r="P9" s="606"/>
      <c r="Q9" s="607"/>
      <c r="R9" s="608"/>
      <c r="S9" s="606"/>
    </row>
    <row r="10" spans="2:19" ht="13.5">
      <c r="B10" s="605" t="s">
        <v>975</v>
      </c>
      <c r="C10" s="401">
        <v>330</v>
      </c>
      <c r="D10" s="609"/>
      <c r="E10" s="605"/>
      <c r="F10" s="610"/>
      <c r="G10" s="609"/>
      <c r="H10" s="605"/>
      <c r="I10" s="610"/>
      <c r="J10" s="609"/>
      <c r="K10" s="605"/>
      <c r="L10" s="610"/>
      <c r="M10" s="609"/>
      <c r="N10" s="605"/>
      <c r="O10" s="610"/>
      <c r="P10" s="609"/>
      <c r="Q10" s="605"/>
      <c r="R10" s="610"/>
      <c r="S10" s="609"/>
    </row>
    <row r="11" spans="2:19" ht="13.5">
      <c r="B11" s="605" t="s">
        <v>976</v>
      </c>
      <c r="C11" s="401">
        <v>620</v>
      </c>
      <c r="D11" s="609"/>
      <c r="E11" s="605"/>
      <c r="F11" s="610"/>
      <c r="G11" s="609"/>
      <c r="H11" s="605"/>
      <c r="I11" s="610"/>
      <c r="J11" s="609"/>
      <c r="K11" s="605"/>
      <c r="L11" s="610"/>
      <c r="M11" s="609"/>
      <c r="N11" s="605"/>
      <c r="O11" s="610"/>
      <c r="P11" s="609"/>
      <c r="Q11" s="605"/>
      <c r="R11" s="610"/>
      <c r="S11" s="609"/>
    </row>
    <row r="12" spans="2:19" ht="13.5">
      <c r="B12" s="605" t="s">
        <v>977</v>
      </c>
      <c r="C12" s="401">
        <v>300</v>
      </c>
      <c r="D12" s="609"/>
      <c r="E12" s="605"/>
      <c r="F12" s="610"/>
      <c r="G12" s="609"/>
      <c r="H12" s="605"/>
      <c r="I12" s="610"/>
      <c r="J12" s="609"/>
      <c r="K12" s="605"/>
      <c r="L12" s="610"/>
      <c r="M12" s="609"/>
      <c r="N12" s="605"/>
      <c r="O12" s="610"/>
      <c r="P12" s="609"/>
      <c r="Q12" s="605"/>
      <c r="R12" s="610"/>
      <c r="S12" s="609"/>
    </row>
    <row r="13" spans="2:19" ht="13.5">
      <c r="B13" s="400" t="s">
        <v>978</v>
      </c>
      <c r="C13" s="310">
        <v>240</v>
      </c>
      <c r="D13" s="609"/>
      <c r="E13" s="605"/>
      <c r="F13" s="610"/>
      <c r="G13" s="609"/>
      <c r="H13" s="605"/>
      <c r="I13" s="610"/>
      <c r="J13" s="609"/>
      <c r="K13" s="605"/>
      <c r="L13" s="610"/>
      <c r="M13" s="609"/>
      <c r="N13" s="605"/>
      <c r="O13" s="610"/>
      <c r="P13" s="609"/>
      <c r="Q13" s="605"/>
      <c r="R13" s="610"/>
      <c r="S13" s="609"/>
    </row>
    <row r="14" spans="2:19" ht="13.5">
      <c r="B14" s="400" t="s">
        <v>979</v>
      </c>
      <c r="C14" s="310">
        <v>480</v>
      </c>
      <c r="D14" s="609"/>
      <c r="E14" s="605"/>
      <c r="F14" s="610"/>
      <c r="G14" s="609"/>
      <c r="H14" s="605"/>
      <c r="I14" s="610"/>
      <c r="J14" s="609"/>
      <c r="K14" s="605"/>
      <c r="L14" s="610"/>
      <c r="M14" s="609"/>
      <c r="N14" s="605"/>
      <c r="O14" s="610"/>
      <c r="P14" s="609"/>
      <c r="Q14" s="605"/>
      <c r="R14" s="610"/>
      <c r="S14" s="609"/>
    </row>
    <row r="15" spans="2:19" ht="13.5">
      <c r="B15" s="611" t="s">
        <v>980</v>
      </c>
      <c r="C15" s="310">
        <v>250</v>
      </c>
      <c r="D15" s="341"/>
      <c r="E15" s="605"/>
      <c r="F15" s="610"/>
      <c r="G15" s="609"/>
      <c r="H15" s="605"/>
      <c r="I15" s="610"/>
      <c r="J15" s="609"/>
      <c r="K15" s="605"/>
      <c r="L15" s="610"/>
      <c r="M15" s="609"/>
      <c r="N15" s="605"/>
      <c r="O15" s="610"/>
      <c r="P15" s="609"/>
      <c r="Q15" s="605"/>
      <c r="R15" s="610"/>
      <c r="S15" s="609"/>
    </row>
    <row r="16" spans="2:19" ht="13.5">
      <c r="B16" s="611" t="s">
        <v>981</v>
      </c>
      <c r="C16" s="310">
        <v>50</v>
      </c>
      <c r="D16" s="341"/>
      <c r="E16" s="605"/>
      <c r="F16" s="610"/>
      <c r="G16" s="609"/>
      <c r="H16" s="605"/>
      <c r="I16" s="610"/>
      <c r="J16" s="609"/>
      <c r="K16" s="605"/>
      <c r="L16" s="610"/>
      <c r="M16" s="609"/>
      <c r="N16" s="605"/>
      <c r="O16" s="610"/>
      <c r="P16" s="609"/>
      <c r="Q16" s="605"/>
      <c r="R16" s="610"/>
      <c r="S16" s="609"/>
    </row>
    <row r="17" spans="2:19" ht="13.5">
      <c r="B17" s="400" t="s">
        <v>982</v>
      </c>
      <c r="C17" s="310">
        <v>1330</v>
      </c>
      <c r="D17" s="341"/>
      <c r="E17" s="605"/>
      <c r="F17" s="610"/>
      <c r="G17" s="609"/>
      <c r="H17" s="605" t="s">
        <v>983</v>
      </c>
      <c r="I17" s="612">
        <v>130</v>
      </c>
      <c r="J17" s="609"/>
      <c r="K17" s="605"/>
      <c r="L17" s="610"/>
      <c r="M17" s="609"/>
      <c r="N17" s="605"/>
      <c r="O17" s="610"/>
      <c r="P17" s="609"/>
      <c r="Q17" s="605"/>
      <c r="R17" s="610"/>
      <c r="S17" s="609"/>
    </row>
    <row r="18" spans="2:19" ht="13.5">
      <c r="B18" s="605" t="s">
        <v>984</v>
      </c>
      <c r="C18" s="310">
        <v>310</v>
      </c>
      <c r="D18" s="341"/>
      <c r="E18" s="605"/>
      <c r="F18" s="610"/>
      <c r="G18" s="609"/>
      <c r="H18" s="605"/>
      <c r="I18" s="610"/>
      <c r="J18" s="609"/>
      <c r="K18" s="605"/>
      <c r="L18" s="610"/>
      <c r="M18" s="609"/>
      <c r="N18" s="605"/>
      <c r="O18" s="610"/>
      <c r="P18" s="609"/>
      <c r="Q18" s="605"/>
      <c r="R18" s="610"/>
      <c r="S18" s="609"/>
    </row>
    <row r="19" spans="2:19" ht="13.5">
      <c r="B19" s="613"/>
      <c r="C19" s="614"/>
      <c r="D19" s="615"/>
      <c r="E19" s="613"/>
      <c r="F19" s="614"/>
      <c r="G19" s="615"/>
      <c r="H19" s="613"/>
      <c r="I19" s="614"/>
      <c r="J19" s="615"/>
      <c r="K19" s="613"/>
      <c r="L19" s="614"/>
      <c r="M19" s="615"/>
      <c r="N19" s="613"/>
      <c r="O19" s="614"/>
      <c r="P19" s="615"/>
      <c r="Q19" s="613"/>
      <c r="R19" s="614"/>
      <c r="S19" s="615"/>
    </row>
    <row r="20" spans="2:19" ht="13.5">
      <c r="B20" s="597" t="s">
        <v>573</v>
      </c>
      <c r="C20" s="616">
        <f>SUM(C8:C19)</f>
        <v>5120</v>
      </c>
      <c r="D20" s="617">
        <f>SUM(D8:D19)</f>
        <v>0</v>
      </c>
      <c r="E20" s="618" t="s">
        <v>574</v>
      </c>
      <c r="F20" s="616">
        <f>SUM(F8:F19)</f>
        <v>0</v>
      </c>
      <c r="G20" s="617">
        <f>SUM(G8:G19)</f>
        <v>0</v>
      </c>
      <c r="H20" s="618" t="s">
        <v>575</v>
      </c>
      <c r="I20" s="616">
        <f>SUM(I8:I19)</f>
        <v>130</v>
      </c>
      <c r="J20" s="617">
        <f>SUM(J8:J19)</f>
        <v>0</v>
      </c>
      <c r="K20" s="597" t="s">
        <v>536</v>
      </c>
      <c r="L20" s="616">
        <f>SUM(L8:L19)</f>
        <v>0</v>
      </c>
      <c r="M20" s="617">
        <f>SUM(M8:M19)</f>
        <v>0</v>
      </c>
      <c r="N20" s="597" t="s">
        <v>924</v>
      </c>
      <c r="O20" s="616">
        <f>SUM(O8:O19)</f>
        <v>0</v>
      </c>
      <c r="P20" s="617">
        <f>SUM(P8:P19)</f>
        <v>0</v>
      </c>
      <c r="Q20" s="597" t="s">
        <v>537</v>
      </c>
      <c r="R20" s="616">
        <f>SUM(R8:R19)</f>
        <v>0</v>
      </c>
      <c r="S20" s="617">
        <f>SUM(S8:S19)</f>
        <v>0</v>
      </c>
    </row>
    <row r="21" spans="2:19" ht="13.5">
      <c r="B21" s="619"/>
      <c r="C21" s="620"/>
      <c r="D21" s="620"/>
      <c r="E21" s="621"/>
      <c r="F21" s="620"/>
      <c r="G21" s="620"/>
      <c r="H21" s="621"/>
      <c r="I21" s="620"/>
      <c r="J21" s="620"/>
      <c r="K21" s="619"/>
      <c r="L21" s="620"/>
      <c r="M21" s="620"/>
      <c r="N21" s="619"/>
      <c r="O21" s="620"/>
      <c r="P21" s="620"/>
      <c r="Q21" s="622" t="s">
        <v>538</v>
      </c>
      <c r="R21" s="623">
        <f>SUM(C20,F20,I20,L20,O20,R20)</f>
        <v>5250</v>
      </c>
      <c r="S21" s="624">
        <f>SUM(D20,G20,J20,M20,P20,S20)</f>
        <v>0</v>
      </c>
    </row>
    <row r="22" spans="2:19" ht="13.5">
      <c r="B22" s="591" t="s">
        <v>985</v>
      </c>
      <c r="K22"/>
      <c r="P22" s="626"/>
      <c r="S22" s="592" t="s">
        <v>324</v>
      </c>
    </row>
    <row r="23" spans="2:19" ht="13.5">
      <c r="B23" s="593" t="s">
        <v>986</v>
      </c>
      <c r="C23" s="594"/>
      <c r="D23" s="595"/>
      <c r="E23" s="596" t="s">
        <v>987</v>
      </c>
      <c r="F23" s="594"/>
      <c r="G23" s="595"/>
      <c r="H23" s="596" t="s">
        <v>988</v>
      </c>
      <c r="I23" s="594"/>
      <c r="J23" s="595"/>
      <c r="K23" s="596" t="s">
        <v>989</v>
      </c>
      <c r="L23" s="594"/>
      <c r="M23" s="595"/>
      <c r="N23" s="596" t="s">
        <v>990</v>
      </c>
      <c r="O23" s="594"/>
      <c r="P23" s="595"/>
      <c r="Q23" s="596" t="s">
        <v>991</v>
      </c>
      <c r="R23" s="594"/>
      <c r="S23" s="595"/>
    </row>
    <row r="24" spans="2:19" ht="13.5">
      <c r="B24" s="597" t="s">
        <v>331</v>
      </c>
      <c r="C24" s="598" t="s">
        <v>332</v>
      </c>
      <c r="D24" s="599" t="s">
        <v>333</v>
      </c>
      <c r="E24" s="597" t="s">
        <v>933</v>
      </c>
      <c r="F24" s="598" t="s">
        <v>332</v>
      </c>
      <c r="G24" s="599" t="s">
        <v>333</v>
      </c>
      <c r="H24" s="597" t="s">
        <v>504</v>
      </c>
      <c r="I24" s="598" t="s">
        <v>332</v>
      </c>
      <c r="J24" s="599" t="s">
        <v>333</v>
      </c>
      <c r="K24" s="597" t="s">
        <v>335</v>
      </c>
      <c r="L24" s="598" t="s">
        <v>332</v>
      </c>
      <c r="M24" s="599" t="s">
        <v>333</v>
      </c>
      <c r="N24" s="597" t="s">
        <v>335</v>
      </c>
      <c r="O24" s="598" t="s">
        <v>332</v>
      </c>
      <c r="P24" s="599" t="s">
        <v>333</v>
      </c>
      <c r="Q24" s="597" t="s">
        <v>335</v>
      </c>
      <c r="R24" s="598" t="s">
        <v>332</v>
      </c>
      <c r="S24" s="599" t="s">
        <v>333</v>
      </c>
    </row>
    <row r="25" spans="2:19" ht="13.5">
      <c r="B25" s="600" t="s">
        <v>992</v>
      </c>
      <c r="C25" s="395">
        <v>190</v>
      </c>
      <c r="D25" s="627"/>
      <c r="E25" s="628"/>
      <c r="F25" s="603"/>
      <c r="G25" s="627"/>
      <c r="H25" s="600"/>
      <c r="I25" s="603"/>
      <c r="J25" s="627"/>
      <c r="K25" s="628"/>
      <c r="L25" s="603"/>
      <c r="M25" s="627"/>
      <c r="N25" s="600"/>
      <c r="O25" s="603"/>
      <c r="P25" s="627"/>
      <c r="Q25" s="600"/>
      <c r="R25" s="603"/>
      <c r="S25" s="627"/>
    </row>
    <row r="26" spans="2:19" ht="13.5">
      <c r="B26" s="605" t="s">
        <v>993</v>
      </c>
      <c r="C26" s="401">
        <v>470</v>
      </c>
      <c r="D26" s="609"/>
      <c r="E26" s="629"/>
      <c r="F26" s="610"/>
      <c r="G26" s="609"/>
      <c r="H26" s="605"/>
      <c r="I26" s="610"/>
      <c r="J26" s="609"/>
      <c r="K26" s="629"/>
      <c r="L26" s="610"/>
      <c r="M26" s="609"/>
      <c r="N26" s="605"/>
      <c r="O26" s="610"/>
      <c r="P26" s="609"/>
      <c r="Q26" s="605"/>
      <c r="R26" s="610"/>
      <c r="S26" s="609"/>
    </row>
    <row r="27" spans="2:19" ht="13.5">
      <c r="B27" s="605" t="s">
        <v>994</v>
      </c>
      <c r="C27" s="401">
        <v>500</v>
      </c>
      <c r="D27" s="609"/>
      <c r="E27" s="629"/>
      <c r="F27" s="610"/>
      <c r="G27" s="609"/>
      <c r="H27" s="605" t="s">
        <v>995</v>
      </c>
      <c r="I27" s="610">
        <v>80</v>
      </c>
      <c r="J27" s="609"/>
      <c r="K27" s="630" t="s">
        <v>996</v>
      </c>
      <c r="L27" s="610"/>
      <c r="M27" s="609"/>
      <c r="N27" s="605"/>
      <c r="O27" s="610"/>
      <c r="P27" s="609"/>
      <c r="Q27" s="605"/>
      <c r="R27" s="610"/>
      <c r="S27" s="609"/>
    </row>
    <row r="28" spans="2:19" ht="13.5">
      <c r="B28" s="605" t="s">
        <v>997</v>
      </c>
      <c r="C28" s="401">
        <v>450</v>
      </c>
      <c r="D28" s="609"/>
      <c r="E28" s="629"/>
      <c r="F28" s="610"/>
      <c r="G28" s="609"/>
      <c r="H28" s="605"/>
      <c r="I28" s="610"/>
      <c r="J28" s="609"/>
      <c r="K28" s="629"/>
      <c r="L28" s="610"/>
      <c r="M28" s="609"/>
      <c r="N28" s="605"/>
      <c r="O28" s="610"/>
      <c r="P28" s="609"/>
      <c r="Q28" s="605"/>
      <c r="R28" s="610"/>
      <c r="S28" s="609"/>
    </row>
    <row r="29" spans="2:19" ht="13.5">
      <c r="B29" s="605" t="s">
        <v>998</v>
      </c>
      <c r="C29" s="401">
        <v>500</v>
      </c>
      <c r="D29" s="609"/>
      <c r="E29" s="629"/>
      <c r="F29" s="610"/>
      <c r="G29" s="609"/>
      <c r="H29" s="605"/>
      <c r="I29" s="610"/>
      <c r="J29" s="609"/>
      <c r="K29" s="629" t="s">
        <v>999</v>
      </c>
      <c r="L29" s="610"/>
      <c r="M29" s="609"/>
      <c r="N29" s="605"/>
      <c r="O29" s="610"/>
      <c r="P29" s="609"/>
      <c r="Q29" s="605"/>
      <c r="R29" s="610"/>
      <c r="S29" s="609"/>
    </row>
    <row r="30" spans="2:19" ht="13.5">
      <c r="B30" s="605" t="s">
        <v>1000</v>
      </c>
      <c r="C30" s="401">
        <v>170</v>
      </c>
      <c r="D30" s="609"/>
      <c r="E30" s="629"/>
      <c r="F30" s="610"/>
      <c r="G30" s="609"/>
      <c r="H30" s="605"/>
      <c r="I30" s="610"/>
      <c r="J30" s="609"/>
      <c r="K30" s="629"/>
      <c r="L30" s="610"/>
      <c r="M30" s="609"/>
      <c r="N30" s="605"/>
      <c r="O30" s="610"/>
      <c r="P30" s="609"/>
      <c r="Q30" s="605"/>
      <c r="R30" s="610"/>
      <c r="S30" s="609"/>
    </row>
    <row r="31" spans="2:19" ht="13.5">
      <c r="B31" s="605" t="s">
        <v>1001</v>
      </c>
      <c r="C31" s="401">
        <v>320</v>
      </c>
      <c r="D31" s="609"/>
      <c r="E31" s="629"/>
      <c r="F31" s="610"/>
      <c r="G31" s="609"/>
      <c r="H31" s="605"/>
      <c r="I31" s="610"/>
      <c r="J31" s="609"/>
      <c r="K31" s="629"/>
      <c r="L31" s="610"/>
      <c r="M31" s="609"/>
      <c r="N31" s="605"/>
      <c r="O31" s="610"/>
      <c r="P31" s="609"/>
      <c r="Q31" s="605"/>
      <c r="R31" s="610"/>
      <c r="S31" s="609"/>
    </row>
    <row r="32" spans="2:19" ht="13.5">
      <c r="B32" s="605"/>
      <c r="C32" s="401"/>
      <c r="D32" s="609"/>
      <c r="E32" s="629"/>
      <c r="F32" s="610"/>
      <c r="G32" s="609"/>
      <c r="H32" s="605"/>
      <c r="I32" s="610"/>
      <c r="J32" s="609"/>
      <c r="K32" s="629"/>
      <c r="L32" s="610"/>
      <c r="M32" s="609"/>
      <c r="N32" s="605"/>
      <c r="O32" s="610"/>
      <c r="P32" s="609"/>
      <c r="Q32" s="605"/>
      <c r="R32" s="610"/>
      <c r="S32" s="609"/>
    </row>
    <row r="33" spans="2:19" ht="13.5">
      <c r="B33" s="605" t="s">
        <v>1002</v>
      </c>
      <c r="C33" s="401">
        <v>300</v>
      </c>
      <c r="D33" s="609"/>
      <c r="E33" s="629"/>
      <c r="F33" s="610"/>
      <c r="G33" s="609"/>
      <c r="H33" s="605"/>
      <c r="I33" s="610"/>
      <c r="J33" s="609"/>
      <c r="K33" s="629"/>
      <c r="L33" s="610"/>
      <c r="M33" s="609"/>
      <c r="N33" s="605"/>
      <c r="O33" s="610"/>
      <c r="P33" s="609"/>
      <c r="Q33" s="605"/>
      <c r="R33" s="610"/>
      <c r="S33" s="609"/>
    </row>
    <row r="34" spans="2:19" ht="13.5">
      <c r="B34" s="631"/>
      <c r="C34" s="632"/>
      <c r="D34" s="633"/>
      <c r="E34" s="634"/>
      <c r="F34" s="632"/>
      <c r="G34" s="633"/>
      <c r="H34" s="631"/>
      <c r="I34" s="632"/>
      <c r="J34" s="633"/>
      <c r="K34" s="634"/>
      <c r="L34" s="632"/>
      <c r="M34" s="633"/>
      <c r="N34" s="631"/>
      <c r="O34" s="632"/>
      <c r="P34" s="633"/>
      <c r="Q34" s="631"/>
      <c r="R34" s="632"/>
      <c r="S34" s="633"/>
    </row>
    <row r="35" spans="2:19" ht="13.5">
      <c r="B35" s="597" t="s">
        <v>573</v>
      </c>
      <c r="C35" s="409">
        <f>SUM(C25:C34)</f>
        <v>2900</v>
      </c>
      <c r="D35" s="617">
        <f>SUM(D25:D34)</f>
        <v>0</v>
      </c>
      <c r="E35" s="618" t="s">
        <v>574</v>
      </c>
      <c r="F35" s="616">
        <f>SUM(F25:F34)</f>
        <v>0</v>
      </c>
      <c r="G35" s="617">
        <f>SUM(G25:G34)</f>
        <v>0</v>
      </c>
      <c r="H35" s="618" t="s">
        <v>575</v>
      </c>
      <c r="I35" s="616">
        <f>SUM(I25:I34)</f>
        <v>80</v>
      </c>
      <c r="J35" s="617">
        <f>SUM(J25:J34)</f>
        <v>0</v>
      </c>
      <c r="K35" s="597" t="s">
        <v>536</v>
      </c>
      <c r="L35" s="616">
        <f>SUM(L25:L34)</f>
        <v>0</v>
      </c>
      <c r="M35" s="617">
        <f>SUM(M25:M34)</f>
        <v>0</v>
      </c>
      <c r="N35" s="597" t="s">
        <v>924</v>
      </c>
      <c r="O35" s="616">
        <f>SUM(O25:O34)</f>
        <v>0</v>
      </c>
      <c r="P35" s="617">
        <f>SUM(P25:P34)</f>
        <v>0</v>
      </c>
      <c r="Q35" s="597" t="s">
        <v>537</v>
      </c>
      <c r="R35" s="616">
        <f>SUM(R25:R34)</f>
        <v>0</v>
      </c>
      <c r="S35" s="617">
        <f>SUM(S25:S34)</f>
        <v>0</v>
      </c>
    </row>
    <row r="36" spans="2:19" ht="13.5">
      <c r="B36" s="619"/>
      <c r="C36" s="620"/>
      <c r="D36" s="620"/>
      <c r="E36" s="621"/>
      <c r="F36" s="620"/>
      <c r="G36" s="620"/>
      <c r="H36" s="621"/>
      <c r="I36" s="620"/>
      <c r="J36" s="620"/>
      <c r="K36" s="619"/>
      <c r="L36" s="620"/>
      <c r="M36" s="620"/>
      <c r="N36" s="619"/>
      <c r="O36" s="620"/>
      <c r="P36" s="620"/>
      <c r="Q36" s="622" t="s">
        <v>538</v>
      </c>
      <c r="R36" s="415">
        <f>SUM(C35,F35,I35,L35,O35,R35)</f>
        <v>2980</v>
      </c>
      <c r="S36" s="624">
        <f>SUM(D35,G35,J35,M35,P35,S35)</f>
        <v>0</v>
      </c>
    </row>
    <row r="38" spans="2:9" ht="13.5">
      <c r="B38" s="635" t="s">
        <v>1003</v>
      </c>
      <c r="C38" s="636"/>
      <c r="D38" s="636"/>
      <c r="E38" s="637"/>
      <c r="F38" s="636"/>
      <c r="G38" s="636"/>
      <c r="H38" s="637"/>
      <c r="I38" s="636"/>
    </row>
    <row r="39" spans="2:9" ht="13.5">
      <c r="B39" s="635" t="s">
        <v>1004</v>
      </c>
      <c r="C39" s="636"/>
      <c r="D39" s="636"/>
      <c r="E39" s="637"/>
      <c r="F39" s="636"/>
      <c r="G39" s="636"/>
      <c r="H39" s="637"/>
      <c r="I39" s="636"/>
    </row>
    <row r="40" spans="2:9" ht="13.5">
      <c r="B40" s="637"/>
      <c r="C40" s="636"/>
      <c r="D40" s="636"/>
      <c r="E40" s="637"/>
      <c r="F40" s="636"/>
      <c r="G40" s="636"/>
      <c r="H40" s="637"/>
      <c r="I40" s="636"/>
    </row>
    <row r="41" spans="2:9" ht="13.5">
      <c r="B41" s="637"/>
      <c r="C41" s="636"/>
      <c r="D41" s="636"/>
      <c r="E41" s="637"/>
      <c r="F41" s="636"/>
      <c r="G41" s="636"/>
      <c r="H41" s="637"/>
      <c r="I41" s="636"/>
    </row>
    <row r="42" spans="3:9" ht="13.5">
      <c r="C42" s="636"/>
      <c r="D42" s="636"/>
      <c r="E42" s="637"/>
      <c r="F42" s="636"/>
      <c r="G42" s="636"/>
      <c r="H42" s="637"/>
      <c r="I42" s="636"/>
    </row>
    <row r="43" spans="2:9" ht="13.5">
      <c r="B43" s="637"/>
      <c r="C43" s="636"/>
      <c r="D43" s="636"/>
      <c r="E43" s="637"/>
      <c r="F43" s="636"/>
      <c r="G43" s="636"/>
      <c r="H43" s="637"/>
      <c r="I43" s="636"/>
    </row>
    <row r="44" spans="2:9" ht="13.5">
      <c r="B44" s="637"/>
      <c r="C44" s="636"/>
      <c r="D44" s="636"/>
      <c r="E44" s="637"/>
      <c r="F44" s="636"/>
      <c r="G44" s="636"/>
      <c r="H44" s="637"/>
      <c r="I44" s="636"/>
    </row>
  </sheetData>
  <sheetProtection sheet="1"/>
  <mergeCells count="2">
    <mergeCell ref="D3:E3"/>
    <mergeCell ref="F3:G3"/>
  </mergeCells>
  <conditionalFormatting sqref="D25:D34 D8:D19 G8:G19 J8:J19 M8:M19 P8:P19 S8:S19 G25:G34 J25:J34 M25:M34 P25:P34 S25:S34">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9.xml><?xml version="1.0" encoding="utf-8"?>
<worksheet xmlns="http://schemas.openxmlformats.org/spreadsheetml/2006/main" xmlns:r="http://schemas.openxmlformats.org/officeDocument/2006/relationships">
  <sheetPr codeName="Sheet14"/>
  <dimension ref="A1:S28"/>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569" customWidth="1"/>
    <col min="3" max="4" width="6.421875" style="625" customWidth="1"/>
    <col min="5" max="5" width="10.7109375" style="569" customWidth="1"/>
    <col min="6" max="7" width="6.421875" style="625" customWidth="1"/>
    <col min="8" max="8" width="10.7109375" style="569" customWidth="1"/>
    <col min="9" max="10" width="6.421875" style="625" customWidth="1"/>
    <col min="11" max="11" width="10.7109375" style="569" customWidth="1"/>
    <col min="12" max="13" width="6.421875" style="625" customWidth="1"/>
    <col min="14" max="14" width="10.7109375" style="569" customWidth="1"/>
    <col min="15" max="16" width="6.421875" style="625" customWidth="1"/>
    <col min="17" max="17" width="10.7109375" style="569" customWidth="1"/>
    <col min="18" max="19" width="6.421875" style="625" customWidth="1"/>
  </cols>
  <sheetData>
    <row r="1" spans="1:19" ht="13.5">
      <c r="A1" s="357" t="s">
        <v>313</v>
      </c>
      <c r="C1"/>
      <c r="D1"/>
      <c r="F1"/>
      <c r="G1"/>
      <c r="I1"/>
      <c r="J1"/>
      <c r="L1"/>
      <c r="M1"/>
      <c r="O1"/>
      <c r="P1"/>
      <c r="R1"/>
      <c r="S1" s="35" t="str">
        <f>'最初に入力'!N1</f>
        <v>2023年2月1日改定</v>
      </c>
    </row>
    <row r="2" spans="2:19" ht="13.5">
      <c r="B2" s="570" t="s">
        <v>314</v>
      </c>
      <c r="C2" s="571"/>
      <c r="D2" s="572" t="s">
        <v>315</v>
      </c>
      <c r="E2" s="573"/>
      <c r="F2" s="572" t="s">
        <v>316</v>
      </c>
      <c r="G2" s="571"/>
      <c r="H2" s="574" t="s">
        <v>317</v>
      </c>
      <c r="I2" s="572" t="s">
        <v>318</v>
      </c>
      <c r="J2" s="575"/>
      <c r="K2" s="573"/>
      <c r="L2" s="572" t="s">
        <v>319</v>
      </c>
      <c r="M2" s="575"/>
      <c r="N2" s="576"/>
      <c r="O2" s="571"/>
      <c r="P2" s="572" t="s">
        <v>320</v>
      </c>
      <c r="Q2" s="573"/>
      <c r="R2" s="577" t="s">
        <v>321</v>
      </c>
      <c r="S2" s="577" t="s">
        <v>322</v>
      </c>
    </row>
    <row r="3" spans="2:19" ht="29.25" customHeight="1">
      <c r="B3" s="578">
        <f>IF('最初に入力'!C2&lt;&gt;"",TEXT('最初に入力'!C2,"m月d日(aaa)"),"")</f>
      </c>
      <c r="C3" s="370"/>
      <c r="D3" s="579">
        <f>'最初に入力'!C5</f>
        <v>0</v>
      </c>
      <c r="E3" s="580"/>
      <c r="F3" s="579">
        <f>S27</f>
        <v>0</v>
      </c>
      <c r="G3" s="581"/>
      <c r="H3" s="582">
        <f>'最初に入力'!C6</f>
        <v>0</v>
      </c>
      <c r="I3" s="583">
        <f>'最初に入力'!C3</f>
        <v>0</v>
      </c>
      <c r="J3" s="584"/>
      <c r="K3" s="585"/>
      <c r="L3" s="583">
        <f>'最初に入力'!C4</f>
        <v>0</v>
      </c>
      <c r="M3" s="584"/>
      <c r="N3" s="586"/>
      <c r="O3" s="587"/>
      <c r="P3" s="583">
        <f>'最初に入力'!C7</f>
        <v>0</v>
      </c>
      <c r="Q3" s="585"/>
      <c r="R3" s="588">
        <f>'最初に入力'!C10</f>
        <v>0</v>
      </c>
      <c r="S3" s="381">
        <f>'最初に入力'!C11</f>
        <v>0</v>
      </c>
    </row>
    <row r="4" spans="3:19" ht="13.5">
      <c r="C4"/>
      <c r="D4"/>
      <c r="F4"/>
      <c r="G4"/>
      <c r="I4"/>
      <c r="J4"/>
      <c r="L4"/>
      <c r="M4"/>
      <c r="O4"/>
      <c r="P4"/>
      <c r="R4" s="589"/>
      <c r="S4" s="590"/>
    </row>
    <row r="5" spans="2:19" ht="13.5">
      <c r="B5" s="591" t="s">
        <v>1005</v>
      </c>
      <c r="C5"/>
      <c r="D5"/>
      <c r="F5"/>
      <c r="G5"/>
      <c r="I5"/>
      <c r="J5"/>
      <c r="L5"/>
      <c r="M5"/>
      <c r="O5"/>
      <c r="P5" s="385"/>
      <c r="R5"/>
      <c r="S5" s="592" t="s">
        <v>324</v>
      </c>
    </row>
    <row r="6" spans="2:19" ht="13.5">
      <c r="B6" s="593" t="s">
        <v>986</v>
      </c>
      <c r="C6" s="594"/>
      <c r="D6" s="595"/>
      <c r="E6" s="596" t="s">
        <v>987</v>
      </c>
      <c r="F6" s="594"/>
      <c r="G6" s="595"/>
      <c r="H6" s="596" t="s">
        <v>899</v>
      </c>
      <c r="I6" s="594"/>
      <c r="J6" s="595"/>
      <c r="K6" s="596" t="s">
        <v>1006</v>
      </c>
      <c r="L6" s="594"/>
      <c r="M6" s="595"/>
      <c r="N6" s="596" t="s">
        <v>1007</v>
      </c>
      <c r="O6" s="594"/>
      <c r="P6" s="595"/>
      <c r="Q6" s="596" t="s">
        <v>1008</v>
      </c>
      <c r="R6" s="594"/>
      <c r="S6" s="595"/>
    </row>
    <row r="7" spans="2:19" ht="13.5">
      <c r="B7" s="597" t="s">
        <v>331</v>
      </c>
      <c r="C7" s="598" t="s">
        <v>332</v>
      </c>
      <c r="D7" s="599" t="s">
        <v>333</v>
      </c>
      <c r="E7" s="597" t="s">
        <v>334</v>
      </c>
      <c r="F7" s="598" t="s">
        <v>332</v>
      </c>
      <c r="G7" s="599" t="s">
        <v>333</v>
      </c>
      <c r="H7" s="597" t="s">
        <v>334</v>
      </c>
      <c r="I7" s="598" t="s">
        <v>332</v>
      </c>
      <c r="J7" s="599" t="s">
        <v>333</v>
      </c>
      <c r="K7" s="597" t="s">
        <v>335</v>
      </c>
      <c r="L7" s="598" t="s">
        <v>332</v>
      </c>
      <c r="M7" s="599" t="s">
        <v>333</v>
      </c>
      <c r="N7" s="597" t="s">
        <v>335</v>
      </c>
      <c r="O7" s="598" t="s">
        <v>332</v>
      </c>
      <c r="P7" s="599" t="s">
        <v>333</v>
      </c>
      <c r="Q7" s="597" t="s">
        <v>335</v>
      </c>
      <c r="R7" s="598" t="s">
        <v>332</v>
      </c>
      <c r="S7" s="599" t="s">
        <v>333</v>
      </c>
    </row>
    <row r="8" spans="2:19" ht="13.5">
      <c r="B8" s="638" t="s">
        <v>1009</v>
      </c>
      <c r="C8" s="639">
        <v>410</v>
      </c>
      <c r="D8" s="601"/>
      <c r="E8" s="602"/>
      <c r="F8" s="603"/>
      <c r="G8" s="601"/>
      <c r="H8" s="602"/>
      <c r="I8" s="603"/>
      <c r="J8" s="601"/>
      <c r="K8" s="602"/>
      <c r="L8" s="603"/>
      <c r="M8" s="601"/>
      <c r="N8" s="602"/>
      <c r="O8" s="603"/>
      <c r="P8" s="601"/>
      <c r="Q8" s="602"/>
      <c r="R8" s="603"/>
      <c r="S8" s="601"/>
    </row>
    <row r="9" spans="2:19" ht="13.5">
      <c r="B9" s="640" t="s">
        <v>1010</v>
      </c>
      <c r="C9" s="641">
        <v>410</v>
      </c>
      <c r="D9" s="642"/>
      <c r="E9" s="643"/>
      <c r="F9" s="608"/>
      <c r="G9" s="642"/>
      <c r="H9" s="643"/>
      <c r="I9" s="608"/>
      <c r="J9" s="642"/>
      <c r="K9" s="643"/>
      <c r="L9" s="608"/>
      <c r="M9" s="642"/>
      <c r="N9" s="643"/>
      <c r="O9" s="608"/>
      <c r="P9" s="642"/>
      <c r="Q9" s="643"/>
      <c r="R9" s="608"/>
      <c r="S9" s="642"/>
    </row>
    <row r="10" spans="2:19" ht="13.5">
      <c r="B10" s="607" t="s">
        <v>1011</v>
      </c>
      <c r="C10" s="641">
        <v>270</v>
      </c>
      <c r="D10" s="642"/>
      <c r="E10" s="643"/>
      <c r="F10" s="608"/>
      <c r="G10" s="642"/>
      <c r="H10" s="643"/>
      <c r="I10" s="608"/>
      <c r="J10" s="642"/>
      <c r="K10" s="643"/>
      <c r="L10" s="608"/>
      <c r="M10" s="642"/>
      <c r="N10" s="643"/>
      <c r="O10" s="608"/>
      <c r="P10" s="642"/>
      <c r="Q10" s="643"/>
      <c r="R10" s="608"/>
      <c r="S10" s="642"/>
    </row>
    <row r="11" spans="2:19" ht="13.5">
      <c r="B11" s="607" t="s">
        <v>1012</v>
      </c>
      <c r="C11" s="641">
        <v>1200</v>
      </c>
      <c r="D11" s="642"/>
      <c r="E11" s="643"/>
      <c r="F11" s="608"/>
      <c r="G11" s="642"/>
      <c r="H11" s="643" t="s">
        <v>1013</v>
      </c>
      <c r="I11" s="644">
        <v>280</v>
      </c>
      <c r="J11" s="642"/>
      <c r="K11" s="643"/>
      <c r="L11" s="608"/>
      <c r="M11" s="642"/>
      <c r="N11" s="643"/>
      <c r="O11" s="608"/>
      <c r="P11" s="642"/>
      <c r="Q11" s="643"/>
      <c r="R11" s="608"/>
      <c r="S11" s="642"/>
    </row>
    <row r="12" spans="2:19" ht="13.5">
      <c r="B12" s="607" t="s">
        <v>1014</v>
      </c>
      <c r="C12" s="641">
        <v>560</v>
      </c>
      <c r="D12" s="642"/>
      <c r="E12" s="643"/>
      <c r="F12" s="608"/>
      <c r="G12" s="642"/>
      <c r="H12" s="643"/>
      <c r="I12" s="608"/>
      <c r="J12" s="642"/>
      <c r="K12" s="643"/>
      <c r="L12" s="608"/>
      <c r="M12" s="642"/>
      <c r="N12" s="643"/>
      <c r="O12" s="608"/>
      <c r="P12" s="642"/>
      <c r="Q12" s="643"/>
      <c r="R12" s="608"/>
      <c r="S12" s="642"/>
    </row>
    <row r="13" spans="2:19" ht="13.5">
      <c r="B13" s="640" t="s">
        <v>1015</v>
      </c>
      <c r="C13" s="641">
        <v>960</v>
      </c>
      <c r="D13" s="642"/>
      <c r="E13" s="643"/>
      <c r="F13" s="608"/>
      <c r="G13" s="642"/>
      <c r="H13" s="643"/>
      <c r="I13" s="608"/>
      <c r="J13" s="642"/>
      <c r="K13" s="643"/>
      <c r="L13" s="608"/>
      <c r="M13" s="642"/>
      <c r="N13" s="643"/>
      <c r="O13" s="608"/>
      <c r="P13" s="642"/>
      <c r="Q13" s="643"/>
      <c r="R13" s="608"/>
      <c r="S13" s="642"/>
    </row>
    <row r="14" spans="2:19" ht="13.5">
      <c r="B14" s="607" t="s">
        <v>1016</v>
      </c>
      <c r="C14" s="641">
        <v>430</v>
      </c>
      <c r="D14" s="642"/>
      <c r="E14" s="643"/>
      <c r="F14" s="608"/>
      <c r="G14" s="642"/>
      <c r="H14" s="643"/>
      <c r="I14" s="608"/>
      <c r="J14" s="642"/>
      <c r="K14" s="643"/>
      <c r="L14" s="608"/>
      <c r="M14" s="642"/>
      <c r="N14" s="643"/>
      <c r="O14" s="608"/>
      <c r="P14" s="642"/>
      <c r="Q14" s="643"/>
      <c r="R14" s="608"/>
      <c r="S14" s="642"/>
    </row>
    <row r="15" spans="2:19" ht="13.5">
      <c r="B15" s="607" t="s">
        <v>1017</v>
      </c>
      <c r="C15" s="641">
        <v>700</v>
      </c>
      <c r="D15" s="642"/>
      <c r="E15" s="643"/>
      <c r="F15" s="608"/>
      <c r="G15" s="642"/>
      <c r="H15" s="643"/>
      <c r="I15" s="608"/>
      <c r="J15" s="642"/>
      <c r="K15" s="643"/>
      <c r="L15" s="608"/>
      <c r="M15" s="642"/>
      <c r="N15" s="643"/>
      <c r="O15" s="608"/>
      <c r="P15" s="642"/>
      <c r="Q15" s="643"/>
      <c r="R15" s="608"/>
      <c r="S15" s="642"/>
    </row>
    <row r="16" spans="2:19" ht="13.5">
      <c r="B16" s="607" t="s">
        <v>1018</v>
      </c>
      <c r="C16" s="641">
        <v>70</v>
      </c>
      <c r="D16" s="642"/>
      <c r="E16" s="643"/>
      <c r="F16" s="608"/>
      <c r="G16" s="642"/>
      <c r="H16" s="643"/>
      <c r="I16" s="608"/>
      <c r="J16" s="642"/>
      <c r="K16" s="643"/>
      <c r="L16" s="608"/>
      <c r="M16" s="642"/>
      <c r="N16" s="643"/>
      <c r="O16" s="608"/>
      <c r="P16" s="642"/>
      <c r="Q16" s="643"/>
      <c r="R16" s="608"/>
      <c r="S16" s="642"/>
    </row>
    <row r="17" spans="2:19" ht="13.5">
      <c r="B17" s="640" t="s">
        <v>1019</v>
      </c>
      <c r="C17" s="641">
        <v>40</v>
      </c>
      <c r="D17" s="642"/>
      <c r="E17" s="643"/>
      <c r="F17" s="608"/>
      <c r="G17" s="642"/>
      <c r="H17" s="643"/>
      <c r="I17" s="608"/>
      <c r="J17" s="642"/>
      <c r="K17" s="643"/>
      <c r="L17" s="608"/>
      <c r="M17" s="642"/>
      <c r="N17" s="643"/>
      <c r="O17" s="608"/>
      <c r="P17" s="642"/>
      <c r="Q17" s="643"/>
      <c r="R17" s="608"/>
      <c r="S17" s="642"/>
    </row>
    <row r="18" spans="2:19" ht="13.5">
      <c r="B18" s="607" t="s">
        <v>1020</v>
      </c>
      <c r="C18" s="641">
        <v>610</v>
      </c>
      <c r="D18" s="642"/>
      <c r="E18" s="643"/>
      <c r="F18" s="608"/>
      <c r="G18" s="642"/>
      <c r="H18" s="643"/>
      <c r="I18" s="608"/>
      <c r="J18" s="642"/>
      <c r="K18" s="643"/>
      <c r="L18" s="608"/>
      <c r="M18" s="642"/>
      <c r="N18" s="643"/>
      <c r="O18" s="608"/>
      <c r="P18" s="642"/>
      <c r="Q18" s="643"/>
      <c r="R18" s="608"/>
      <c r="S18" s="642"/>
    </row>
    <row r="19" spans="2:19" ht="13.5">
      <c r="B19" s="607" t="s">
        <v>1021</v>
      </c>
      <c r="C19" s="641">
        <v>410</v>
      </c>
      <c r="D19" s="642"/>
      <c r="E19" s="643"/>
      <c r="F19" s="608"/>
      <c r="G19" s="642"/>
      <c r="H19" s="643"/>
      <c r="I19" s="608"/>
      <c r="J19" s="642"/>
      <c r="K19" s="643"/>
      <c r="L19" s="608"/>
      <c r="M19" s="642"/>
      <c r="N19" s="643"/>
      <c r="O19" s="608"/>
      <c r="P19" s="642"/>
      <c r="Q19" s="643"/>
      <c r="R19" s="608"/>
      <c r="S19" s="642"/>
    </row>
    <row r="20" spans="2:19" ht="13.5">
      <c r="B20" s="607" t="s">
        <v>1022</v>
      </c>
      <c r="C20" s="641">
        <v>130</v>
      </c>
      <c r="D20" s="642"/>
      <c r="E20" s="643"/>
      <c r="F20" s="608"/>
      <c r="G20" s="642"/>
      <c r="H20" s="643"/>
      <c r="I20" s="608"/>
      <c r="J20" s="642"/>
      <c r="K20" s="643"/>
      <c r="L20" s="608"/>
      <c r="M20" s="642"/>
      <c r="N20" s="643"/>
      <c r="O20" s="608"/>
      <c r="P20" s="642"/>
      <c r="Q20" s="643"/>
      <c r="R20" s="608"/>
      <c r="S20" s="642"/>
    </row>
    <row r="21" spans="2:19" ht="13.5">
      <c r="B21" s="607" t="s">
        <v>1023</v>
      </c>
      <c r="C21" s="641">
        <v>120</v>
      </c>
      <c r="D21" s="642"/>
      <c r="E21" s="643"/>
      <c r="F21" s="608"/>
      <c r="G21" s="642"/>
      <c r="H21" s="643"/>
      <c r="I21" s="608"/>
      <c r="J21" s="642"/>
      <c r="K21" s="643"/>
      <c r="L21" s="608"/>
      <c r="M21" s="642"/>
      <c r="N21" s="643"/>
      <c r="O21" s="608"/>
      <c r="P21" s="642"/>
      <c r="Q21" s="643"/>
      <c r="R21" s="608"/>
      <c r="S21" s="642"/>
    </row>
    <row r="22" spans="2:19" ht="13.5">
      <c r="B22" s="605"/>
      <c r="C22" s="641"/>
      <c r="D22" s="642"/>
      <c r="E22" s="607"/>
      <c r="F22" s="608"/>
      <c r="G22" s="606"/>
      <c r="H22" s="607"/>
      <c r="I22" s="608"/>
      <c r="J22" s="606"/>
      <c r="K22" s="607"/>
      <c r="L22" s="608"/>
      <c r="M22" s="606"/>
      <c r="N22" s="607"/>
      <c r="O22" s="608"/>
      <c r="P22" s="606"/>
      <c r="Q22" s="607"/>
      <c r="R22" s="608"/>
      <c r="S22" s="606"/>
    </row>
    <row r="23" spans="2:19" ht="13.5">
      <c r="B23" s="605"/>
      <c r="C23" s="641"/>
      <c r="D23" s="645"/>
      <c r="E23" s="605"/>
      <c r="F23" s="610"/>
      <c r="G23" s="609"/>
      <c r="H23" s="605"/>
      <c r="I23" s="610"/>
      <c r="J23" s="609"/>
      <c r="K23" s="605"/>
      <c r="L23" s="610"/>
      <c r="M23" s="609"/>
      <c r="N23" s="605"/>
      <c r="O23" s="610"/>
      <c r="P23" s="609"/>
      <c r="Q23" s="605"/>
      <c r="R23" s="610"/>
      <c r="S23" s="609"/>
    </row>
    <row r="24" spans="2:19" ht="13.5">
      <c r="B24" s="605"/>
      <c r="C24" s="641"/>
      <c r="D24" s="645"/>
      <c r="E24" s="605"/>
      <c r="F24" s="610"/>
      <c r="G24" s="609"/>
      <c r="H24" s="605"/>
      <c r="I24" s="610"/>
      <c r="J24" s="609"/>
      <c r="K24" s="605"/>
      <c r="L24" s="610"/>
      <c r="M24" s="609"/>
      <c r="N24" s="605"/>
      <c r="O24" s="610"/>
      <c r="P24" s="609"/>
      <c r="Q24" s="605"/>
      <c r="R24" s="610"/>
      <c r="S24" s="609"/>
    </row>
    <row r="25" spans="2:19" ht="13.5">
      <c r="B25" s="613"/>
      <c r="C25" s="614"/>
      <c r="D25" s="615"/>
      <c r="E25" s="613"/>
      <c r="F25" s="614"/>
      <c r="G25" s="615"/>
      <c r="H25" s="613"/>
      <c r="I25" s="614"/>
      <c r="J25" s="615"/>
      <c r="K25" s="613"/>
      <c r="L25" s="614"/>
      <c r="M25" s="615"/>
      <c r="N25" s="613"/>
      <c r="O25" s="614"/>
      <c r="P25" s="615"/>
      <c r="Q25" s="613"/>
      <c r="R25" s="614"/>
      <c r="S25" s="615"/>
    </row>
    <row r="26" spans="2:19" ht="13.5">
      <c r="B26" s="597" t="s">
        <v>573</v>
      </c>
      <c r="C26" s="409">
        <f>SUM(C8:C25)</f>
        <v>6320</v>
      </c>
      <c r="D26" s="617">
        <f>SUM(D8:D25)</f>
        <v>0</v>
      </c>
      <c r="E26" s="618" t="s">
        <v>574</v>
      </c>
      <c r="F26" s="616">
        <f>SUM(F8:F25)</f>
        <v>0</v>
      </c>
      <c r="G26" s="617">
        <f>SUM(G8:G25)</f>
        <v>0</v>
      </c>
      <c r="H26" s="618" t="s">
        <v>575</v>
      </c>
      <c r="I26" s="616">
        <f>SUM(I8:I25)</f>
        <v>280</v>
      </c>
      <c r="J26" s="617">
        <f>SUM(J8:J25)</f>
        <v>0</v>
      </c>
      <c r="K26" s="597" t="s">
        <v>536</v>
      </c>
      <c r="L26" s="616">
        <f>SUM(L8:L25)</f>
        <v>0</v>
      </c>
      <c r="M26" s="617">
        <f>SUM(M8:M25)</f>
        <v>0</v>
      </c>
      <c r="N26" s="597" t="s">
        <v>924</v>
      </c>
      <c r="O26" s="616">
        <f>SUM(O8:O25)</f>
        <v>0</v>
      </c>
      <c r="P26" s="617">
        <f>SUM(P8:P25)</f>
        <v>0</v>
      </c>
      <c r="Q26" s="597" t="s">
        <v>537</v>
      </c>
      <c r="R26" s="616">
        <f>SUM(R8:R25)</f>
        <v>0</v>
      </c>
      <c r="S26" s="617">
        <f>SUM(S8:S25)</f>
        <v>0</v>
      </c>
    </row>
    <row r="27" spans="2:19" ht="13.5">
      <c r="B27" s="619"/>
      <c r="C27" s="620"/>
      <c r="D27" s="620"/>
      <c r="E27" s="621"/>
      <c r="F27" s="620"/>
      <c r="G27" s="620"/>
      <c r="H27" s="621"/>
      <c r="I27" s="620"/>
      <c r="J27" s="620"/>
      <c r="K27" s="619"/>
      <c r="L27" s="620"/>
      <c r="M27" s="620"/>
      <c r="N27" s="619"/>
      <c r="O27" s="620"/>
      <c r="P27" s="620"/>
      <c r="Q27" s="622" t="s">
        <v>538</v>
      </c>
      <c r="R27" s="623">
        <f>SUM(C26,F26,I26,L26,O26,R26)</f>
        <v>6600</v>
      </c>
      <c r="S27" s="624">
        <f>SUM(D26,G26,J26,M26,P26,S26)</f>
        <v>0</v>
      </c>
    </row>
    <row r="28" ht="13.5">
      <c r="B28" s="646"/>
    </row>
  </sheetData>
  <sheetProtection sheet="1"/>
  <mergeCells count="2">
    <mergeCell ref="D3:E3"/>
    <mergeCell ref="F3:G3"/>
  </mergeCells>
  <conditionalFormatting sqref="D8:D25 G8:G25 J8:J25 M8:M25 P8:P25 S8:S25">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xml><?xml version="1.0" encoding="utf-8"?>
<worksheet xmlns="http://schemas.openxmlformats.org/spreadsheetml/2006/main" xmlns:r="http://schemas.openxmlformats.org/officeDocument/2006/relationships">
  <sheetPr codeName="Sheet27">
    <tabColor rgb="FF00B050"/>
  </sheetPr>
  <dimension ref="A1:Y116"/>
  <sheetViews>
    <sheetView showGridLines="0" zoomScalePageLayoutView="0" workbookViewId="0" topLeftCell="A1">
      <selection activeCell="A1" sqref="A1"/>
    </sheetView>
  </sheetViews>
  <sheetFormatPr defaultColWidth="7.00390625" defaultRowHeight="15"/>
  <cols>
    <col min="1" max="1" width="2.140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1:21" ht="16.5" customHeight="1">
      <c r="A2" s="3" t="s">
        <v>148</v>
      </c>
      <c r="B2" s="4"/>
      <c r="C2" s="4"/>
      <c r="D2" s="5"/>
      <c r="E2" s="6"/>
      <c r="F2" s="6"/>
      <c r="G2" s="6"/>
      <c r="H2" s="6"/>
      <c r="I2" s="6"/>
      <c r="J2" s="6"/>
      <c r="K2" s="6"/>
      <c r="L2" s="6"/>
      <c r="M2" s="6"/>
      <c r="N2" s="6"/>
      <c r="O2" s="6"/>
      <c r="P2" s="6"/>
      <c r="Q2" s="6"/>
      <c r="R2" s="6"/>
      <c r="S2" s="6"/>
      <c r="T2" s="6"/>
      <c r="U2" s="6"/>
    </row>
    <row r="3" spans="1:22" ht="17.25">
      <c r="A3" s="7"/>
      <c r="B3" s="7"/>
      <c r="C3" s="7"/>
      <c r="D3" s="7"/>
      <c r="E3" s="8"/>
      <c r="F3" s="8"/>
      <c r="G3" s="8"/>
      <c r="H3" s="8"/>
      <c r="I3" s="8"/>
      <c r="J3" s="8"/>
      <c r="K3" s="8"/>
      <c r="L3" s="8"/>
      <c r="M3" s="8"/>
      <c r="N3" s="8"/>
      <c r="O3" s="8"/>
      <c r="P3" s="8"/>
      <c r="Q3" s="8"/>
      <c r="R3" s="8"/>
      <c r="S3" s="8"/>
      <c r="T3" s="8"/>
      <c r="U3" s="8"/>
      <c r="V3" s="8"/>
    </row>
    <row r="4" spans="1:21" ht="26.25" customHeight="1">
      <c r="A4" s="9" t="s">
        <v>149</v>
      </c>
      <c r="B4" s="9"/>
      <c r="C4" s="9"/>
      <c r="D4" s="9"/>
      <c r="E4" s="8"/>
      <c r="F4" s="8"/>
      <c r="G4" s="8"/>
      <c r="H4" s="8"/>
      <c r="I4" s="8"/>
      <c r="J4" s="8"/>
      <c r="K4" s="8"/>
      <c r="L4" s="8"/>
      <c r="M4" s="8"/>
      <c r="N4" s="8"/>
      <c r="O4" s="8"/>
      <c r="P4" s="8"/>
      <c r="Q4" s="8"/>
      <c r="R4" s="8"/>
      <c r="S4" s="8"/>
      <c r="T4" s="6"/>
      <c r="U4" s="6"/>
    </row>
    <row r="5" spans="1:19" ht="24.75" customHeight="1">
      <c r="A5" s="5"/>
      <c r="B5" s="5"/>
      <c r="C5" s="5"/>
      <c r="D5" s="5"/>
      <c r="E5" s="6"/>
      <c r="F5" s="6"/>
      <c r="G5" s="6"/>
      <c r="H5" s="6"/>
      <c r="I5" s="6"/>
      <c r="J5" s="6"/>
      <c r="K5" s="6"/>
      <c r="L5" s="6"/>
      <c r="M5" s="6"/>
      <c r="N5" s="6"/>
      <c r="O5" s="6"/>
      <c r="P5" s="6"/>
      <c r="Q5" s="6"/>
      <c r="R5" s="6"/>
      <c r="S5" s="6"/>
    </row>
    <row r="6" spans="1:21" ht="16.5" customHeight="1">
      <c r="A6" s="1"/>
      <c r="B6" s="10" t="s">
        <v>150</v>
      </c>
      <c r="C6" s="11"/>
      <c r="D6" s="5"/>
      <c r="E6" s="12"/>
      <c r="F6" s="12"/>
      <c r="G6" s="12"/>
      <c r="H6" s="12"/>
      <c r="I6" s="12"/>
      <c r="J6" s="12"/>
      <c r="K6" s="12"/>
      <c r="L6" s="12"/>
      <c r="M6" s="12"/>
      <c r="N6" s="12"/>
      <c r="O6" s="12"/>
      <c r="P6" s="12"/>
      <c r="Q6" s="12"/>
      <c r="R6" s="12"/>
      <c r="S6" s="6"/>
      <c r="T6" s="6"/>
      <c r="U6" s="6"/>
    </row>
    <row r="7" spans="1:21" ht="16.5" customHeight="1">
      <c r="A7" s="1"/>
      <c r="B7" s="10" t="s">
        <v>151</v>
      </c>
      <c r="C7" s="11"/>
      <c r="D7" s="5"/>
      <c r="E7" s="12"/>
      <c r="F7" s="12"/>
      <c r="G7" s="12"/>
      <c r="H7" s="12"/>
      <c r="I7" s="12"/>
      <c r="J7" s="12"/>
      <c r="K7" s="12"/>
      <c r="L7" s="12"/>
      <c r="M7" s="12"/>
      <c r="N7" s="12"/>
      <c r="O7" s="12"/>
      <c r="P7" s="12"/>
      <c r="Q7" s="12"/>
      <c r="R7" s="12"/>
      <c r="S7" s="6"/>
      <c r="T7" s="6"/>
      <c r="U7" s="6"/>
    </row>
    <row r="8" spans="1:21" ht="16.5" customHeight="1">
      <c r="A8" s="11"/>
      <c r="B8" s="11"/>
      <c r="C8" s="11"/>
      <c r="D8" s="5"/>
      <c r="E8" s="12"/>
      <c r="F8" s="12"/>
      <c r="G8" s="12"/>
      <c r="H8" s="12"/>
      <c r="I8" s="12"/>
      <c r="J8" s="12"/>
      <c r="K8" s="12"/>
      <c r="L8" s="12"/>
      <c r="M8" s="12"/>
      <c r="N8" s="12"/>
      <c r="O8" s="12"/>
      <c r="P8" s="12"/>
      <c r="Q8" s="12"/>
      <c r="R8" s="12"/>
      <c r="S8" s="6"/>
      <c r="T8" s="6"/>
      <c r="U8" s="6"/>
    </row>
    <row r="9" spans="1:21" s="19" customFormat="1" ht="16.5" customHeight="1">
      <c r="A9" s="13"/>
      <c r="B9" s="14" t="s">
        <v>152</v>
      </c>
      <c r="C9" s="15" t="s">
        <v>153</v>
      </c>
      <c r="D9" s="16"/>
      <c r="E9" s="17"/>
      <c r="F9" s="17"/>
      <c r="G9" s="17"/>
      <c r="H9" s="17"/>
      <c r="I9" s="17"/>
      <c r="J9" s="17"/>
      <c r="K9" s="17"/>
      <c r="L9" s="17"/>
      <c r="M9" s="17"/>
      <c r="N9" s="17"/>
      <c r="O9" s="17"/>
      <c r="P9" s="17"/>
      <c r="Q9" s="17"/>
      <c r="R9" s="17"/>
      <c r="S9" s="18"/>
      <c r="T9" s="18"/>
      <c r="U9" s="18"/>
    </row>
    <row r="10" spans="1:21" s="19" customFormat="1" ht="16.5" customHeight="1">
      <c r="A10" s="13"/>
      <c r="B10" s="14" t="s">
        <v>154</v>
      </c>
      <c r="C10" s="15" t="s">
        <v>155</v>
      </c>
      <c r="D10" s="16"/>
      <c r="E10" s="17"/>
      <c r="F10" s="17"/>
      <c r="G10" s="17"/>
      <c r="H10" s="17"/>
      <c r="I10" s="17"/>
      <c r="J10" s="17"/>
      <c r="K10" s="17"/>
      <c r="L10" s="17"/>
      <c r="M10" s="17"/>
      <c r="N10" s="17"/>
      <c r="O10" s="17"/>
      <c r="P10" s="17"/>
      <c r="Q10" s="17"/>
      <c r="R10" s="17"/>
      <c r="S10" s="18"/>
      <c r="T10" s="18"/>
      <c r="U10" s="18"/>
    </row>
    <row r="11" spans="1:21" s="19" customFormat="1" ht="16.5" customHeight="1">
      <c r="A11" s="13"/>
      <c r="B11" s="14" t="s">
        <v>156</v>
      </c>
      <c r="C11" s="15" t="s">
        <v>157</v>
      </c>
      <c r="D11" s="16"/>
      <c r="E11" s="17"/>
      <c r="F11" s="17"/>
      <c r="G11" s="17"/>
      <c r="H11" s="17"/>
      <c r="I11" s="17"/>
      <c r="J11" s="17"/>
      <c r="K11" s="17"/>
      <c r="L11" s="17"/>
      <c r="M11" s="17"/>
      <c r="N11" s="17"/>
      <c r="O11" s="17"/>
      <c r="P11" s="17"/>
      <c r="Q11" s="17"/>
      <c r="R11" s="17"/>
      <c r="S11" s="18"/>
      <c r="T11" s="18"/>
      <c r="U11" s="18"/>
    </row>
    <row r="12" spans="1:21" s="19" customFormat="1" ht="15.75" customHeight="1">
      <c r="A12" s="13"/>
      <c r="B12" s="20"/>
      <c r="C12" s="21" t="s">
        <v>158</v>
      </c>
      <c r="D12" s="22" t="s">
        <v>159</v>
      </c>
      <c r="E12" s="17"/>
      <c r="F12" s="17"/>
      <c r="G12" s="17"/>
      <c r="H12" s="17"/>
      <c r="I12" s="17"/>
      <c r="J12" s="17"/>
      <c r="K12" s="17"/>
      <c r="L12" s="17"/>
      <c r="M12" s="17"/>
      <c r="N12" s="17"/>
      <c r="O12" s="17"/>
      <c r="P12" s="17"/>
      <c r="Q12" s="17"/>
      <c r="R12" s="17"/>
      <c r="S12" s="18"/>
      <c r="T12" s="18"/>
      <c r="U12" s="18"/>
    </row>
    <row r="13" spans="1:21" s="19" customFormat="1" ht="12" customHeight="1">
      <c r="A13" s="13"/>
      <c r="B13" s="20"/>
      <c r="C13" s="23" t="s">
        <v>160</v>
      </c>
      <c r="D13" s="24" t="s">
        <v>161</v>
      </c>
      <c r="E13" s="17"/>
      <c r="F13" s="17"/>
      <c r="G13" s="17"/>
      <c r="H13" s="17"/>
      <c r="I13" s="17"/>
      <c r="J13" s="17"/>
      <c r="K13" s="17"/>
      <c r="L13" s="17"/>
      <c r="M13" s="17"/>
      <c r="N13" s="17"/>
      <c r="O13" s="17"/>
      <c r="P13" s="17"/>
      <c r="Q13" s="17"/>
      <c r="R13" s="17"/>
      <c r="S13" s="18"/>
      <c r="T13" s="18"/>
      <c r="U13" s="18"/>
    </row>
    <row r="14" spans="1:21" s="19" customFormat="1" ht="12" customHeight="1">
      <c r="A14" s="13"/>
      <c r="B14" s="20"/>
      <c r="C14" s="23"/>
      <c r="D14" s="24" t="s">
        <v>162</v>
      </c>
      <c r="E14" s="17"/>
      <c r="F14" s="17"/>
      <c r="G14" s="17"/>
      <c r="H14" s="17"/>
      <c r="I14" s="17"/>
      <c r="J14" s="17"/>
      <c r="K14" s="17"/>
      <c r="L14" s="17"/>
      <c r="M14" s="17"/>
      <c r="N14" s="17"/>
      <c r="O14" s="17"/>
      <c r="P14" s="17"/>
      <c r="Q14" s="17"/>
      <c r="R14" s="17"/>
      <c r="S14" s="18"/>
      <c r="T14" s="18"/>
      <c r="U14" s="18"/>
    </row>
    <row r="15" spans="1:21" s="19" customFormat="1" ht="12" customHeight="1">
      <c r="A15" s="13"/>
      <c r="B15" s="20"/>
      <c r="C15" s="21" t="s">
        <v>163</v>
      </c>
      <c r="D15" s="24" t="s">
        <v>164</v>
      </c>
      <c r="E15" s="17"/>
      <c r="F15" s="17"/>
      <c r="G15" s="17"/>
      <c r="H15" s="17"/>
      <c r="I15" s="17"/>
      <c r="J15" s="17"/>
      <c r="K15" s="17"/>
      <c r="L15" s="17"/>
      <c r="M15" s="17"/>
      <c r="N15" s="17"/>
      <c r="O15" s="17"/>
      <c r="P15" s="17"/>
      <c r="Q15" s="17"/>
      <c r="R15" s="17"/>
      <c r="S15" s="18"/>
      <c r="T15" s="18"/>
      <c r="U15" s="18"/>
    </row>
    <row r="16" spans="1:21" s="19" customFormat="1" ht="12" customHeight="1">
      <c r="A16" s="13"/>
      <c r="B16" s="20"/>
      <c r="C16" s="23" t="s">
        <v>165</v>
      </c>
      <c r="D16" s="24" t="s">
        <v>166</v>
      </c>
      <c r="E16" s="17"/>
      <c r="F16" s="17"/>
      <c r="G16" s="17"/>
      <c r="H16" s="17"/>
      <c r="I16" s="17"/>
      <c r="J16" s="17"/>
      <c r="K16" s="17"/>
      <c r="L16" s="17"/>
      <c r="M16" s="17"/>
      <c r="N16" s="17"/>
      <c r="O16" s="17"/>
      <c r="P16" s="17"/>
      <c r="Q16" s="17"/>
      <c r="R16" s="17"/>
      <c r="S16" s="18"/>
      <c r="T16" s="18"/>
      <c r="U16" s="18"/>
    </row>
    <row r="17" spans="1:21" s="19" customFormat="1" ht="16.5" customHeight="1">
      <c r="A17" s="13"/>
      <c r="B17" s="14" t="s">
        <v>167</v>
      </c>
      <c r="C17" s="15" t="s">
        <v>168</v>
      </c>
      <c r="D17" s="22"/>
      <c r="E17" s="17"/>
      <c r="F17" s="17"/>
      <c r="G17" s="17"/>
      <c r="H17" s="17"/>
      <c r="I17" s="17"/>
      <c r="J17" s="17"/>
      <c r="K17" s="17"/>
      <c r="L17" s="17"/>
      <c r="M17" s="17"/>
      <c r="N17" s="17"/>
      <c r="O17" s="17"/>
      <c r="P17" s="17"/>
      <c r="Q17" s="17"/>
      <c r="R17" s="17"/>
      <c r="S17" s="18"/>
      <c r="T17" s="18"/>
      <c r="U17" s="18"/>
    </row>
    <row r="18" spans="1:21" s="19" customFormat="1" ht="12">
      <c r="A18" s="13"/>
      <c r="B18" s="20"/>
      <c r="C18" s="21" t="s">
        <v>158</v>
      </c>
      <c r="D18" s="22" t="s">
        <v>169</v>
      </c>
      <c r="E18" s="17"/>
      <c r="F18" s="17"/>
      <c r="G18" s="17"/>
      <c r="H18" s="17"/>
      <c r="I18" s="17"/>
      <c r="J18" s="17"/>
      <c r="K18" s="17"/>
      <c r="L18" s="17"/>
      <c r="M18" s="17"/>
      <c r="N18" s="17"/>
      <c r="O18" s="17"/>
      <c r="P18" s="17"/>
      <c r="Q18" s="17"/>
      <c r="R18" s="17"/>
      <c r="S18" s="18"/>
      <c r="T18" s="18"/>
      <c r="U18" s="18"/>
    </row>
    <row r="19" spans="1:21" s="19" customFormat="1" ht="12">
      <c r="A19" s="13"/>
      <c r="B19" s="20"/>
      <c r="C19" s="21" t="s">
        <v>160</v>
      </c>
      <c r="D19" s="22" t="s">
        <v>170</v>
      </c>
      <c r="E19" s="17"/>
      <c r="F19" s="17"/>
      <c r="G19" s="17"/>
      <c r="H19" s="17"/>
      <c r="I19" s="17"/>
      <c r="J19" s="17"/>
      <c r="K19" s="17"/>
      <c r="L19" s="17"/>
      <c r="M19" s="17"/>
      <c r="N19" s="17"/>
      <c r="O19" s="17"/>
      <c r="P19" s="17"/>
      <c r="Q19" s="17"/>
      <c r="R19" s="17"/>
      <c r="S19" s="18"/>
      <c r="T19" s="18"/>
      <c r="U19" s="18"/>
    </row>
    <row r="20" spans="1:21" s="19" customFormat="1" ht="12">
      <c r="A20" s="13"/>
      <c r="B20" s="20"/>
      <c r="C20" s="21" t="s">
        <v>163</v>
      </c>
      <c r="D20" s="22" t="s">
        <v>171</v>
      </c>
      <c r="E20" s="17"/>
      <c r="F20" s="17"/>
      <c r="G20" s="17"/>
      <c r="H20" s="17"/>
      <c r="I20" s="17"/>
      <c r="J20" s="17"/>
      <c r="K20" s="17"/>
      <c r="L20" s="17"/>
      <c r="M20" s="17"/>
      <c r="N20" s="17"/>
      <c r="O20" s="17"/>
      <c r="P20" s="17"/>
      <c r="Q20" s="17"/>
      <c r="R20" s="17"/>
      <c r="S20" s="18"/>
      <c r="T20" s="18"/>
      <c r="U20" s="18"/>
    </row>
    <row r="21" spans="1:21" s="19" customFormat="1" ht="12">
      <c r="A21" s="13"/>
      <c r="B21" s="20"/>
      <c r="C21" s="21" t="s">
        <v>165</v>
      </c>
      <c r="D21" s="22" t="s">
        <v>172</v>
      </c>
      <c r="E21" s="17"/>
      <c r="F21" s="17"/>
      <c r="G21" s="17"/>
      <c r="H21" s="17"/>
      <c r="I21" s="17"/>
      <c r="J21" s="17"/>
      <c r="K21" s="17"/>
      <c r="L21" s="17"/>
      <c r="M21" s="17"/>
      <c r="N21" s="17"/>
      <c r="O21" s="17"/>
      <c r="P21" s="17"/>
      <c r="Q21" s="17"/>
      <c r="R21" s="17"/>
      <c r="S21" s="18"/>
      <c r="T21" s="18"/>
      <c r="U21" s="18"/>
    </row>
    <row r="22" spans="1:21" s="19" customFormat="1" ht="12">
      <c r="A22" s="13"/>
      <c r="B22" s="20"/>
      <c r="C22" s="21" t="s">
        <v>173</v>
      </c>
      <c r="D22" s="22" t="s">
        <v>174</v>
      </c>
      <c r="E22" s="17"/>
      <c r="F22" s="17"/>
      <c r="G22" s="17"/>
      <c r="H22" s="17"/>
      <c r="I22" s="17"/>
      <c r="J22" s="17"/>
      <c r="K22" s="17"/>
      <c r="L22" s="17"/>
      <c r="M22" s="17"/>
      <c r="N22" s="17"/>
      <c r="O22" s="17"/>
      <c r="P22" s="17"/>
      <c r="Q22" s="17"/>
      <c r="R22" s="17"/>
      <c r="S22" s="18"/>
      <c r="T22" s="18"/>
      <c r="U22" s="18"/>
    </row>
    <row r="23" spans="1:21" s="19" customFormat="1" ht="12">
      <c r="A23" s="13"/>
      <c r="B23" s="14"/>
      <c r="C23" s="21"/>
      <c r="D23" s="22" t="s">
        <v>175</v>
      </c>
      <c r="E23" s="17"/>
      <c r="F23" s="17"/>
      <c r="G23" s="17"/>
      <c r="H23" s="17"/>
      <c r="I23" s="17"/>
      <c r="J23" s="17"/>
      <c r="K23" s="17"/>
      <c r="L23" s="17"/>
      <c r="M23" s="17"/>
      <c r="N23" s="17"/>
      <c r="O23" s="17"/>
      <c r="P23" s="17"/>
      <c r="Q23" s="17"/>
      <c r="R23" s="17"/>
      <c r="S23" s="18"/>
      <c r="T23" s="18"/>
      <c r="U23" s="18"/>
    </row>
    <row r="24" spans="1:21" s="19" customFormat="1" ht="12">
      <c r="A24" s="13"/>
      <c r="B24" s="20"/>
      <c r="C24" s="21"/>
      <c r="D24" s="22" t="s">
        <v>176</v>
      </c>
      <c r="E24" s="17"/>
      <c r="F24" s="17"/>
      <c r="G24" s="17"/>
      <c r="H24" s="17"/>
      <c r="I24" s="17"/>
      <c r="J24" s="17"/>
      <c r="K24" s="17"/>
      <c r="L24" s="17"/>
      <c r="M24" s="17"/>
      <c r="N24" s="17"/>
      <c r="O24" s="17"/>
      <c r="P24" s="17"/>
      <c r="Q24" s="17"/>
      <c r="R24" s="17"/>
      <c r="S24" s="18"/>
      <c r="T24" s="18"/>
      <c r="U24" s="18"/>
    </row>
    <row r="25" spans="1:21" s="19" customFormat="1" ht="12">
      <c r="A25" s="13"/>
      <c r="B25" s="20"/>
      <c r="C25" s="21"/>
      <c r="D25" s="22" t="s">
        <v>177</v>
      </c>
      <c r="E25" s="17"/>
      <c r="F25" s="17"/>
      <c r="G25" s="17"/>
      <c r="H25" s="17"/>
      <c r="I25" s="17"/>
      <c r="J25" s="17"/>
      <c r="K25" s="17"/>
      <c r="L25" s="17"/>
      <c r="M25" s="17"/>
      <c r="N25" s="17"/>
      <c r="O25" s="17"/>
      <c r="P25" s="17"/>
      <c r="Q25" s="17"/>
      <c r="R25" s="17"/>
      <c r="S25" s="18"/>
      <c r="T25" s="18"/>
      <c r="U25" s="18"/>
    </row>
    <row r="26" spans="1:21" s="19" customFormat="1" ht="12">
      <c r="A26" s="13"/>
      <c r="B26" s="20"/>
      <c r="C26" s="21"/>
      <c r="D26" s="22" t="s">
        <v>178</v>
      </c>
      <c r="E26" s="17"/>
      <c r="F26" s="17"/>
      <c r="G26" s="17"/>
      <c r="H26" s="17"/>
      <c r="I26" s="17"/>
      <c r="J26" s="17"/>
      <c r="K26" s="17"/>
      <c r="L26" s="17"/>
      <c r="M26" s="17"/>
      <c r="N26" s="17"/>
      <c r="O26" s="17"/>
      <c r="P26" s="17"/>
      <c r="Q26" s="17"/>
      <c r="R26" s="17"/>
      <c r="S26" s="18"/>
      <c r="T26" s="18"/>
      <c r="U26" s="18"/>
    </row>
    <row r="27" spans="1:21" s="19" customFormat="1" ht="12">
      <c r="A27" s="13"/>
      <c r="B27" s="20"/>
      <c r="C27" s="21"/>
      <c r="D27" s="22" t="s">
        <v>179</v>
      </c>
      <c r="E27" s="17"/>
      <c r="F27" s="17"/>
      <c r="G27" s="17"/>
      <c r="H27" s="17"/>
      <c r="I27" s="17"/>
      <c r="J27" s="17"/>
      <c r="K27" s="17"/>
      <c r="L27" s="17"/>
      <c r="M27" s="17"/>
      <c r="N27" s="17"/>
      <c r="O27" s="17"/>
      <c r="P27" s="17"/>
      <c r="Q27" s="17"/>
      <c r="R27" s="17"/>
      <c r="S27" s="18"/>
      <c r="T27" s="18"/>
      <c r="U27" s="18"/>
    </row>
    <row r="28" spans="1:21" s="19" customFormat="1" ht="12">
      <c r="A28" s="13"/>
      <c r="B28" s="20"/>
      <c r="C28" s="21"/>
      <c r="D28" s="22" t="s">
        <v>180</v>
      </c>
      <c r="E28" s="17"/>
      <c r="F28" s="17"/>
      <c r="G28" s="17"/>
      <c r="H28" s="17"/>
      <c r="I28" s="17"/>
      <c r="J28" s="17"/>
      <c r="K28" s="17"/>
      <c r="L28" s="17"/>
      <c r="M28" s="17"/>
      <c r="N28" s="17"/>
      <c r="O28" s="17"/>
      <c r="P28" s="17"/>
      <c r="Q28" s="17"/>
      <c r="R28" s="17"/>
      <c r="S28" s="18"/>
      <c r="T28" s="18"/>
      <c r="U28" s="18"/>
    </row>
    <row r="29" spans="1:21" s="19" customFormat="1" ht="12">
      <c r="A29" s="13"/>
      <c r="B29" s="20"/>
      <c r="C29" s="21"/>
      <c r="D29" s="22" t="s">
        <v>181</v>
      </c>
      <c r="E29" s="17"/>
      <c r="F29" s="17"/>
      <c r="G29" s="17"/>
      <c r="H29" s="17"/>
      <c r="I29" s="17"/>
      <c r="J29" s="17"/>
      <c r="K29" s="17"/>
      <c r="L29" s="17"/>
      <c r="M29" s="17"/>
      <c r="N29" s="17"/>
      <c r="O29" s="17"/>
      <c r="P29" s="17"/>
      <c r="Q29" s="17"/>
      <c r="R29" s="17"/>
      <c r="S29" s="18"/>
      <c r="T29" s="18"/>
      <c r="U29" s="18"/>
    </row>
    <row r="30" spans="1:21" s="19" customFormat="1" ht="12">
      <c r="A30" s="13"/>
      <c r="B30" s="20"/>
      <c r="C30" s="21"/>
      <c r="D30" s="22" t="s">
        <v>182</v>
      </c>
      <c r="E30" s="17"/>
      <c r="F30" s="17"/>
      <c r="G30" s="17"/>
      <c r="H30" s="17"/>
      <c r="I30" s="17"/>
      <c r="J30" s="17"/>
      <c r="K30" s="17"/>
      <c r="L30" s="17"/>
      <c r="M30" s="17"/>
      <c r="N30" s="17"/>
      <c r="O30" s="17"/>
      <c r="P30" s="17"/>
      <c r="Q30" s="17"/>
      <c r="R30" s="17"/>
      <c r="S30" s="18"/>
      <c r="T30" s="18"/>
      <c r="U30" s="18"/>
    </row>
    <row r="31" spans="1:21" s="19" customFormat="1" ht="12">
      <c r="A31" s="13"/>
      <c r="B31" s="20"/>
      <c r="C31" s="21"/>
      <c r="D31" s="22" t="s">
        <v>183</v>
      </c>
      <c r="E31" s="17"/>
      <c r="F31" s="17"/>
      <c r="G31" s="17"/>
      <c r="H31" s="17"/>
      <c r="I31" s="17"/>
      <c r="J31" s="17"/>
      <c r="K31" s="17"/>
      <c r="L31" s="17"/>
      <c r="M31" s="17"/>
      <c r="N31" s="17"/>
      <c r="O31" s="17"/>
      <c r="P31" s="17"/>
      <c r="Q31" s="17"/>
      <c r="R31" s="17"/>
      <c r="S31" s="18"/>
      <c r="T31" s="18"/>
      <c r="U31" s="18"/>
    </row>
    <row r="32" spans="1:21" s="19" customFormat="1" ht="12">
      <c r="A32" s="13"/>
      <c r="B32" s="20"/>
      <c r="C32" s="13"/>
      <c r="D32" s="25" t="s">
        <v>184</v>
      </c>
      <c r="E32" s="17"/>
      <c r="F32" s="17"/>
      <c r="G32" s="17"/>
      <c r="H32" s="17"/>
      <c r="I32" s="17"/>
      <c r="J32" s="17"/>
      <c r="K32" s="17"/>
      <c r="L32" s="17"/>
      <c r="M32" s="17"/>
      <c r="N32" s="17"/>
      <c r="O32" s="17"/>
      <c r="P32" s="17"/>
      <c r="Q32" s="17"/>
      <c r="R32" s="17"/>
      <c r="S32" s="18"/>
      <c r="T32" s="18"/>
      <c r="U32" s="18"/>
    </row>
    <row r="33" spans="1:21" s="19" customFormat="1" ht="12">
      <c r="A33" s="13"/>
      <c r="B33" s="20"/>
      <c r="C33" s="13"/>
      <c r="D33" s="22" t="s">
        <v>185</v>
      </c>
      <c r="E33" s="17"/>
      <c r="F33" s="17"/>
      <c r="G33" s="17"/>
      <c r="H33" s="17"/>
      <c r="I33" s="17"/>
      <c r="J33" s="17"/>
      <c r="K33" s="17"/>
      <c r="L33" s="17"/>
      <c r="M33" s="17"/>
      <c r="N33" s="17"/>
      <c r="O33" s="17"/>
      <c r="P33" s="17"/>
      <c r="Q33" s="17"/>
      <c r="R33" s="17"/>
      <c r="S33" s="18"/>
      <c r="T33" s="18"/>
      <c r="U33" s="18"/>
    </row>
    <row r="34" spans="1:21" s="19" customFormat="1" ht="12">
      <c r="A34" s="13"/>
      <c r="B34" s="26"/>
      <c r="C34" s="16"/>
      <c r="D34" s="25" t="s">
        <v>186</v>
      </c>
      <c r="E34" s="17"/>
      <c r="F34" s="17"/>
      <c r="G34" s="17"/>
      <c r="H34" s="17"/>
      <c r="I34" s="17"/>
      <c r="J34" s="17"/>
      <c r="K34" s="17"/>
      <c r="L34" s="17"/>
      <c r="M34" s="17"/>
      <c r="N34" s="17"/>
      <c r="O34" s="17"/>
      <c r="P34" s="17"/>
      <c r="Q34" s="17"/>
      <c r="R34" s="17"/>
      <c r="S34" s="18"/>
      <c r="T34" s="18"/>
      <c r="U34" s="18"/>
    </row>
    <row r="35" spans="1:21" s="19" customFormat="1" ht="12">
      <c r="A35" s="13"/>
      <c r="B35" s="26"/>
      <c r="C35" s="16"/>
      <c r="D35" s="16"/>
      <c r="E35" s="17"/>
      <c r="F35" s="17"/>
      <c r="G35" s="17"/>
      <c r="H35" s="17"/>
      <c r="I35" s="17"/>
      <c r="J35" s="17"/>
      <c r="K35" s="17"/>
      <c r="L35" s="17"/>
      <c r="M35" s="17"/>
      <c r="N35" s="17"/>
      <c r="O35" s="17"/>
      <c r="P35" s="17"/>
      <c r="Q35" s="17"/>
      <c r="R35" s="17"/>
      <c r="S35" s="18"/>
      <c r="T35" s="18"/>
      <c r="U35" s="18"/>
    </row>
    <row r="36" spans="1:21" s="19" customFormat="1" ht="12">
      <c r="A36" s="13"/>
      <c r="B36" s="14" t="s">
        <v>187</v>
      </c>
      <c r="C36" s="16" t="s">
        <v>188</v>
      </c>
      <c r="D36" s="16"/>
      <c r="E36" s="17"/>
      <c r="F36" s="17"/>
      <c r="G36" s="17"/>
      <c r="H36" s="17"/>
      <c r="I36" s="17"/>
      <c r="J36" s="17"/>
      <c r="K36" s="17"/>
      <c r="L36" s="17"/>
      <c r="M36" s="17"/>
      <c r="N36" s="17"/>
      <c r="O36" s="17"/>
      <c r="P36" s="17"/>
      <c r="Q36" s="17"/>
      <c r="R36" s="17"/>
      <c r="S36" s="18"/>
      <c r="T36" s="18"/>
      <c r="U36" s="18"/>
    </row>
    <row r="37" spans="1:4" s="19" customFormat="1" ht="12">
      <c r="A37" s="16"/>
      <c r="B37" s="16"/>
      <c r="C37" s="21" t="s">
        <v>158</v>
      </c>
      <c r="D37" s="25" t="s">
        <v>189</v>
      </c>
    </row>
    <row r="38" spans="1:4" ht="12">
      <c r="A38" s="1"/>
      <c r="B38" s="1"/>
      <c r="C38" s="21" t="s">
        <v>160</v>
      </c>
      <c r="D38" s="25" t="s">
        <v>190</v>
      </c>
    </row>
    <row r="39" spans="1:4" ht="11.25">
      <c r="A39" s="1"/>
      <c r="B39" s="1"/>
      <c r="C39" s="1"/>
      <c r="D39" s="1"/>
    </row>
    <row r="40" spans="1:4" ht="12">
      <c r="A40" s="1"/>
      <c r="B40" s="14" t="s">
        <v>191</v>
      </c>
      <c r="C40" s="1" t="s">
        <v>192</v>
      </c>
      <c r="D40" s="1"/>
    </row>
    <row r="41" spans="1:4" ht="13.5">
      <c r="A41" s="1"/>
      <c r="B41" s="14"/>
      <c r="C41" s="27"/>
      <c r="D41" s="1"/>
    </row>
    <row r="42" spans="1:4" ht="12">
      <c r="A42" s="1"/>
      <c r="B42" s="14"/>
      <c r="C42" s="1"/>
      <c r="D42" s="1"/>
    </row>
    <row r="43" spans="1:4" ht="11.25">
      <c r="A43" s="1"/>
      <c r="B43" s="1"/>
      <c r="C43" s="1"/>
      <c r="D43" s="1"/>
    </row>
    <row r="44" spans="1:21" ht="11.25">
      <c r="A44" s="1"/>
      <c r="B44" s="1"/>
      <c r="C44" s="1"/>
      <c r="D44" s="11"/>
      <c r="E44" s="12"/>
      <c r="F44" s="12"/>
      <c r="G44" s="12"/>
      <c r="H44" s="12"/>
      <c r="I44" s="12"/>
      <c r="J44" s="12"/>
      <c r="K44" s="12"/>
      <c r="L44" s="12"/>
      <c r="M44" s="12"/>
      <c r="N44" s="12"/>
      <c r="O44" s="12"/>
      <c r="P44" s="12"/>
      <c r="Q44" s="12"/>
      <c r="R44" s="12"/>
      <c r="S44" s="6"/>
      <c r="T44" s="6"/>
      <c r="U44" s="6"/>
    </row>
    <row r="45" spans="1:21" ht="11.25">
      <c r="A45" s="1"/>
      <c r="B45" s="1"/>
      <c r="C45" s="1"/>
      <c r="D45" s="11"/>
      <c r="E45" s="12"/>
      <c r="F45" s="12"/>
      <c r="G45" s="12"/>
      <c r="H45" s="12"/>
      <c r="I45" s="12"/>
      <c r="J45" s="12"/>
      <c r="K45" s="12"/>
      <c r="L45" s="12"/>
      <c r="M45" s="12"/>
      <c r="N45" s="12"/>
      <c r="O45" s="12"/>
      <c r="P45" s="12"/>
      <c r="Q45" s="12"/>
      <c r="R45" s="12"/>
      <c r="S45" s="6"/>
      <c r="T45" s="6"/>
      <c r="U45" s="6"/>
    </row>
    <row r="46" spans="1:4" ht="11.25">
      <c r="A46" s="1"/>
      <c r="B46" s="1"/>
      <c r="C46" s="1"/>
      <c r="D46" s="1"/>
    </row>
    <row r="116" ht="13.5">
      <c r="Y116" s="28"/>
    </row>
  </sheetData>
  <sheetProtection sheet="1"/>
  <printOptions/>
  <pageMargins left="0.4330708661417323" right="0.2362204724409449" top="0.3937007874015748" bottom="0"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Sheet15"/>
  <dimension ref="A1:S36"/>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318</v>
      </c>
      <c r="J2" s="366"/>
      <c r="K2" s="364"/>
      <c r="L2" s="363" t="s">
        <v>319</v>
      </c>
      <c r="M2" s="366"/>
      <c r="N2" s="367"/>
      <c r="O2" s="362"/>
      <c r="P2" s="363" t="s">
        <v>320</v>
      </c>
      <c r="Q2" s="364"/>
      <c r="R2" s="368" t="s">
        <v>321</v>
      </c>
      <c r="S2" s="368" t="s">
        <v>322</v>
      </c>
    </row>
    <row r="3" spans="2:19" ht="29.25" customHeight="1">
      <c r="B3" s="369">
        <f>IF('最初に入力'!C2&lt;&gt;"",TEXT('最初に入力'!C2,"m月d日(aaa)"),"")</f>
      </c>
      <c r="C3" s="370"/>
      <c r="D3" s="371">
        <f>'最初に入力'!C5</f>
        <v>0</v>
      </c>
      <c r="E3" s="372"/>
      <c r="F3" s="371">
        <f>SUM(S24,S33)</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1024</v>
      </c>
      <c r="C5" s="359"/>
      <c r="D5" s="359"/>
      <c r="F5" s="359"/>
      <c r="G5" s="359"/>
      <c r="I5" s="359"/>
      <c r="J5" s="359"/>
      <c r="L5" s="359"/>
      <c r="M5" s="359"/>
      <c r="O5" s="359"/>
      <c r="P5" s="359"/>
      <c r="Q5" s="461"/>
      <c r="R5" s="359"/>
      <c r="S5" s="386" t="s">
        <v>1025</v>
      </c>
    </row>
    <row r="6" spans="2:19" ht="13.5">
      <c r="B6" s="387" t="s">
        <v>1026</v>
      </c>
      <c r="C6" s="388"/>
      <c r="D6" s="389"/>
      <c r="E6" s="390" t="s">
        <v>1027</v>
      </c>
      <c r="F6" s="388"/>
      <c r="G6" s="389"/>
      <c r="H6" s="390" t="s">
        <v>581</v>
      </c>
      <c r="I6" s="388"/>
      <c r="J6" s="389"/>
      <c r="K6" s="390" t="s">
        <v>1028</v>
      </c>
      <c r="L6" s="388"/>
      <c r="M6" s="389"/>
      <c r="N6" s="390" t="s">
        <v>1029</v>
      </c>
      <c r="O6" s="388"/>
      <c r="P6" s="389"/>
      <c r="Q6" s="390" t="s">
        <v>544</v>
      </c>
      <c r="R6" s="388"/>
      <c r="S6" s="389"/>
    </row>
    <row r="7" spans="2:19" ht="13.5">
      <c r="B7" s="391" t="s">
        <v>331</v>
      </c>
      <c r="C7" s="392" t="s">
        <v>332</v>
      </c>
      <c r="D7" s="393" t="s">
        <v>333</v>
      </c>
      <c r="E7" s="391" t="s">
        <v>504</v>
      </c>
      <c r="F7" s="392" t="s">
        <v>332</v>
      </c>
      <c r="G7" s="393" t="s">
        <v>333</v>
      </c>
      <c r="H7" s="391" t="s">
        <v>334</v>
      </c>
      <c r="I7" s="392" t="s">
        <v>332</v>
      </c>
      <c r="J7" s="393" t="s">
        <v>333</v>
      </c>
      <c r="K7" s="391" t="s">
        <v>335</v>
      </c>
      <c r="L7" s="392" t="s">
        <v>332</v>
      </c>
      <c r="M7" s="393" t="s">
        <v>333</v>
      </c>
      <c r="N7" s="391" t="s">
        <v>335</v>
      </c>
      <c r="O7" s="392" t="s">
        <v>332</v>
      </c>
      <c r="P7" s="393" t="s">
        <v>333</v>
      </c>
      <c r="Q7" s="391" t="s">
        <v>335</v>
      </c>
      <c r="R7" s="392" t="s">
        <v>332</v>
      </c>
      <c r="S7" s="393" t="s">
        <v>333</v>
      </c>
    </row>
    <row r="8" spans="2:19" ht="13.5">
      <c r="B8" s="394" t="s">
        <v>1030</v>
      </c>
      <c r="C8" s="395">
        <v>2460</v>
      </c>
      <c r="D8" s="396"/>
      <c r="E8" s="394" t="s">
        <v>1031</v>
      </c>
      <c r="F8" s="395"/>
      <c r="G8" s="396"/>
      <c r="H8" s="394" t="s">
        <v>1032</v>
      </c>
      <c r="I8" s="395">
        <v>700</v>
      </c>
      <c r="J8" s="396"/>
      <c r="K8" s="394" t="s">
        <v>1033</v>
      </c>
      <c r="L8" s="395"/>
      <c r="M8" s="396"/>
      <c r="N8" s="394"/>
      <c r="O8" s="395"/>
      <c r="P8" s="396"/>
      <c r="Q8" s="394"/>
      <c r="R8" s="395"/>
      <c r="S8" s="396"/>
    </row>
    <row r="9" spans="2:19" ht="13.5">
      <c r="B9" s="397" t="s">
        <v>1034</v>
      </c>
      <c r="C9" s="398">
        <v>1710</v>
      </c>
      <c r="D9" s="399"/>
      <c r="E9" s="397" t="s">
        <v>1035</v>
      </c>
      <c r="F9" s="398"/>
      <c r="G9" s="399"/>
      <c r="H9" s="397" t="s">
        <v>76</v>
      </c>
      <c r="I9" s="398">
        <v>250</v>
      </c>
      <c r="J9" s="399"/>
      <c r="K9" s="397" t="s">
        <v>1036</v>
      </c>
      <c r="L9" s="398"/>
      <c r="M9" s="399"/>
      <c r="N9" s="397"/>
      <c r="O9" s="398"/>
      <c r="P9" s="399"/>
      <c r="Q9" s="397"/>
      <c r="R9" s="398"/>
      <c r="S9" s="399"/>
    </row>
    <row r="10" spans="2:19" ht="13.5">
      <c r="B10" s="397" t="s">
        <v>1037</v>
      </c>
      <c r="C10" s="398">
        <v>1820</v>
      </c>
      <c r="D10" s="399"/>
      <c r="E10" s="397" t="s">
        <v>1038</v>
      </c>
      <c r="F10" s="398"/>
      <c r="G10" s="399"/>
      <c r="H10" s="397" t="s">
        <v>1039</v>
      </c>
      <c r="I10" s="398">
        <v>250</v>
      </c>
      <c r="J10" s="399"/>
      <c r="K10" s="397" t="s">
        <v>1040</v>
      </c>
      <c r="L10" s="398"/>
      <c r="M10" s="399"/>
      <c r="N10" s="397"/>
      <c r="O10" s="398"/>
      <c r="P10" s="399"/>
      <c r="Q10" s="397"/>
      <c r="R10" s="398"/>
      <c r="S10" s="399"/>
    </row>
    <row r="11" spans="2:19" ht="13.5">
      <c r="B11" s="397" t="s">
        <v>1041</v>
      </c>
      <c r="C11" s="398">
        <v>1140</v>
      </c>
      <c r="D11" s="399"/>
      <c r="E11" s="397"/>
      <c r="F11" s="398"/>
      <c r="G11" s="399"/>
      <c r="H11" s="397"/>
      <c r="I11" s="398"/>
      <c r="J11" s="399"/>
      <c r="K11" s="397"/>
      <c r="L11" s="398"/>
      <c r="M11" s="399"/>
      <c r="N11" s="397"/>
      <c r="O11" s="398"/>
      <c r="P11" s="399"/>
      <c r="Q11" s="397"/>
      <c r="R11" s="398"/>
      <c r="S11" s="399"/>
    </row>
    <row r="12" spans="2:19" ht="13.5">
      <c r="B12" s="397" t="s">
        <v>1042</v>
      </c>
      <c r="C12" s="398">
        <v>300</v>
      </c>
      <c r="D12" s="399"/>
      <c r="E12" s="397"/>
      <c r="F12" s="398"/>
      <c r="G12" s="399"/>
      <c r="H12" s="397"/>
      <c r="I12" s="398"/>
      <c r="J12" s="399"/>
      <c r="K12" s="397"/>
      <c r="L12" s="398"/>
      <c r="M12" s="399"/>
      <c r="N12" s="397"/>
      <c r="O12" s="398"/>
      <c r="P12" s="399"/>
      <c r="Q12" s="397"/>
      <c r="R12" s="398"/>
      <c r="S12" s="399"/>
    </row>
    <row r="13" spans="2:19" ht="13.5">
      <c r="B13" s="397" t="s">
        <v>1043</v>
      </c>
      <c r="C13" s="398">
        <v>210</v>
      </c>
      <c r="D13" s="399"/>
      <c r="E13" s="397"/>
      <c r="F13" s="398"/>
      <c r="G13" s="399"/>
      <c r="H13" s="397"/>
      <c r="I13" s="398"/>
      <c r="J13" s="399"/>
      <c r="K13" s="397"/>
      <c r="L13" s="398"/>
      <c r="M13" s="399"/>
      <c r="N13" s="397"/>
      <c r="O13" s="398"/>
      <c r="P13" s="399"/>
      <c r="Q13" s="397"/>
      <c r="R13" s="398"/>
      <c r="S13" s="399"/>
    </row>
    <row r="14" spans="2:19" ht="13.5">
      <c r="B14" s="397" t="s">
        <v>1044</v>
      </c>
      <c r="C14" s="398">
        <v>770</v>
      </c>
      <c r="D14" s="399"/>
      <c r="E14" s="397"/>
      <c r="F14" s="398"/>
      <c r="G14" s="399"/>
      <c r="H14" s="397"/>
      <c r="I14" s="398"/>
      <c r="J14" s="399"/>
      <c r="K14" s="397"/>
      <c r="L14" s="398"/>
      <c r="M14" s="399"/>
      <c r="N14" s="397"/>
      <c r="O14" s="398"/>
      <c r="P14" s="399"/>
      <c r="Q14" s="397"/>
      <c r="R14" s="398"/>
      <c r="S14" s="399"/>
    </row>
    <row r="15" spans="2:19" ht="13.5">
      <c r="B15" s="397" t="s">
        <v>1045</v>
      </c>
      <c r="C15" s="398">
        <v>760</v>
      </c>
      <c r="D15" s="399"/>
      <c r="E15" s="397"/>
      <c r="F15" s="398"/>
      <c r="G15" s="399"/>
      <c r="H15" s="397"/>
      <c r="I15" s="398"/>
      <c r="J15" s="399"/>
      <c r="K15" s="397"/>
      <c r="L15" s="398"/>
      <c r="M15" s="399"/>
      <c r="N15" s="397"/>
      <c r="O15" s="398"/>
      <c r="P15" s="399"/>
      <c r="Q15" s="397"/>
      <c r="R15" s="398"/>
      <c r="S15" s="399"/>
    </row>
    <row r="16" spans="2:19" ht="13.5">
      <c r="B16" s="397" t="s">
        <v>1046</v>
      </c>
      <c r="C16" s="398">
        <v>350</v>
      </c>
      <c r="D16" s="399"/>
      <c r="E16" s="397"/>
      <c r="F16" s="398"/>
      <c r="G16" s="399"/>
      <c r="H16" s="397"/>
      <c r="I16" s="398"/>
      <c r="J16" s="399"/>
      <c r="K16" s="397"/>
      <c r="L16" s="398"/>
      <c r="M16" s="399"/>
      <c r="N16" s="397"/>
      <c r="O16" s="398"/>
      <c r="P16" s="399"/>
      <c r="Q16" s="397"/>
      <c r="R16" s="398"/>
      <c r="S16" s="399"/>
    </row>
    <row r="17" spans="2:19" ht="13.5">
      <c r="B17" s="397" t="s">
        <v>1047</v>
      </c>
      <c r="C17" s="398">
        <v>310</v>
      </c>
      <c r="D17" s="399"/>
      <c r="E17" s="397"/>
      <c r="F17" s="398"/>
      <c r="G17" s="399"/>
      <c r="H17" s="397" t="s">
        <v>1048</v>
      </c>
      <c r="I17" s="398">
        <v>30</v>
      </c>
      <c r="J17" s="399"/>
      <c r="K17" s="397"/>
      <c r="L17" s="398"/>
      <c r="M17" s="399"/>
      <c r="N17" s="397"/>
      <c r="O17" s="398"/>
      <c r="P17" s="399"/>
      <c r="Q17" s="397"/>
      <c r="R17" s="398"/>
      <c r="S17" s="399"/>
    </row>
    <row r="18" spans="2:19" ht="13.5">
      <c r="B18" s="400" t="s">
        <v>1049</v>
      </c>
      <c r="C18" s="401">
        <v>60</v>
      </c>
      <c r="D18" s="402"/>
      <c r="E18" s="400"/>
      <c r="F18" s="401"/>
      <c r="G18" s="402"/>
      <c r="H18" s="400"/>
      <c r="I18" s="401"/>
      <c r="J18" s="402"/>
      <c r="K18" s="400"/>
      <c r="L18" s="401"/>
      <c r="M18" s="402"/>
      <c r="N18" s="400"/>
      <c r="O18" s="401"/>
      <c r="P18" s="402"/>
      <c r="Q18" s="400"/>
      <c r="R18" s="401"/>
      <c r="S18" s="402"/>
    </row>
    <row r="19" spans="2:19" ht="13.5">
      <c r="B19" s="400" t="s">
        <v>1050</v>
      </c>
      <c r="C19" s="401">
        <v>390</v>
      </c>
      <c r="D19" s="402"/>
      <c r="E19" s="400"/>
      <c r="F19" s="401"/>
      <c r="G19" s="402"/>
      <c r="H19" s="400"/>
      <c r="I19" s="401"/>
      <c r="J19" s="402"/>
      <c r="K19" s="400"/>
      <c r="L19" s="401"/>
      <c r="M19" s="402"/>
      <c r="N19" s="400"/>
      <c r="O19" s="401"/>
      <c r="P19" s="402"/>
      <c r="Q19" s="400"/>
      <c r="R19" s="401"/>
      <c r="S19" s="402"/>
    </row>
    <row r="20" spans="2:19" ht="13.5">
      <c r="B20" s="400" t="s">
        <v>1051</v>
      </c>
      <c r="C20" s="401">
        <v>700</v>
      </c>
      <c r="D20" s="402"/>
      <c r="E20" s="400"/>
      <c r="F20" s="401"/>
      <c r="G20" s="402"/>
      <c r="H20" s="400" t="s">
        <v>1052</v>
      </c>
      <c r="I20" s="401">
        <v>100</v>
      </c>
      <c r="J20" s="402"/>
      <c r="K20" s="400"/>
      <c r="L20" s="401"/>
      <c r="M20" s="402"/>
      <c r="N20" s="400"/>
      <c r="O20" s="401"/>
      <c r="P20" s="402"/>
      <c r="Q20" s="400"/>
      <c r="R20" s="401"/>
      <c r="S20" s="402"/>
    </row>
    <row r="21" spans="2:19" ht="13.5">
      <c r="B21" s="400" t="s">
        <v>1053</v>
      </c>
      <c r="C21" s="401">
        <v>1020</v>
      </c>
      <c r="D21" s="402"/>
      <c r="E21" s="400"/>
      <c r="F21" s="401"/>
      <c r="G21" s="402"/>
      <c r="H21" s="400" t="s">
        <v>1054</v>
      </c>
      <c r="I21" s="401">
        <v>150</v>
      </c>
      <c r="J21" s="402"/>
      <c r="K21" s="400"/>
      <c r="L21" s="401"/>
      <c r="M21" s="402"/>
      <c r="N21" s="400"/>
      <c r="O21" s="401"/>
      <c r="P21" s="402"/>
      <c r="Q21" s="400"/>
      <c r="R21" s="401"/>
      <c r="S21" s="402"/>
    </row>
    <row r="22" spans="2:19" ht="13.5">
      <c r="B22" s="404"/>
      <c r="C22" s="405"/>
      <c r="D22" s="406"/>
      <c r="E22" s="404"/>
      <c r="F22" s="405"/>
      <c r="G22" s="406"/>
      <c r="H22" s="404"/>
      <c r="I22" s="405"/>
      <c r="J22" s="406"/>
      <c r="K22" s="404"/>
      <c r="L22" s="405"/>
      <c r="M22" s="406"/>
      <c r="N22" s="404"/>
      <c r="O22" s="405"/>
      <c r="P22" s="406"/>
      <c r="Q22" s="404"/>
      <c r="R22" s="405"/>
      <c r="S22" s="406"/>
    </row>
    <row r="23" spans="2:19" ht="13.5">
      <c r="B23" s="391" t="s">
        <v>573</v>
      </c>
      <c r="C23" s="409">
        <f>SUM(C8:C22)</f>
        <v>12000</v>
      </c>
      <c r="D23" s="410">
        <f>SUM(D8:D22)</f>
        <v>0</v>
      </c>
      <c r="E23" s="408" t="s">
        <v>574</v>
      </c>
      <c r="F23" s="409">
        <f>SUM(F8:F22)</f>
        <v>0</v>
      </c>
      <c r="G23" s="410">
        <f>SUM(G8:G22)</f>
        <v>0</v>
      </c>
      <c r="H23" s="408" t="s">
        <v>575</v>
      </c>
      <c r="I23" s="409">
        <f>SUM(I8:I22)</f>
        <v>1480</v>
      </c>
      <c r="J23" s="410">
        <f>SUM(J8:J22)</f>
        <v>0</v>
      </c>
      <c r="K23" s="391" t="s">
        <v>536</v>
      </c>
      <c r="L23" s="409">
        <f>SUM(L8:L22)</f>
        <v>0</v>
      </c>
      <c r="M23" s="410">
        <f>SUM(M8:M22)</f>
        <v>0</v>
      </c>
      <c r="N23" s="391" t="s">
        <v>924</v>
      </c>
      <c r="O23" s="409">
        <f>SUM(O8:O22)</f>
        <v>0</v>
      </c>
      <c r="P23" s="410">
        <f>SUM(P8:P22)</f>
        <v>0</v>
      </c>
      <c r="Q23" s="391" t="s">
        <v>537</v>
      </c>
      <c r="R23" s="409">
        <f>SUM(R8:R22)</f>
        <v>0</v>
      </c>
      <c r="S23" s="410">
        <f>SUM(S8:S22)</f>
        <v>0</v>
      </c>
    </row>
    <row r="24" spans="2:19" ht="13.5">
      <c r="B24" s="411"/>
      <c r="C24" s="413"/>
      <c r="D24" s="413"/>
      <c r="E24" s="412"/>
      <c r="F24" s="413"/>
      <c r="G24" s="413"/>
      <c r="H24" s="412"/>
      <c r="I24" s="413"/>
      <c r="J24" s="413"/>
      <c r="K24" s="411"/>
      <c r="L24" s="413"/>
      <c r="M24" s="413"/>
      <c r="N24" s="411"/>
      <c r="O24" s="413"/>
      <c r="P24" s="413"/>
      <c r="Q24" s="414" t="s">
        <v>538</v>
      </c>
      <c r="R24" s="415">
        <f>SUM(C23,F23,I23,L23,O23,R23)</f>
        <v>13480</v>
      </c>
      <c r="S24" s="416">
        <f>SUM(D23,G23,J23,M23,P23,S23)</f>
        <v>0</v>
      </c>
    </row>
    <row r="25" spans="2:19" ht="13.5">
      <c r="B25" s="384" t="s">
        <v>1055</v>
      </c>
      <c r="K25" s="359"/>
      <c r="P25" s="647"/>
      <c r="S25" s="386" t="s">
        <v>324</v>
      </c>
    </row>
    <row r="26" spans="2:19" ht="13.5">
      <c r="B26" s="387" t="s">
        <v>540</v>
      </c>
      <c r="C26" s="388"/>
      <c r="D26" s="389"/>
      <c r="E26" s="390" t="s">
        <v>541</v>
      </c>
      <c r="F26" s="388"/>
      <c r="G26" s="389"/>
      <c r="H26" s="390" t="s">
        <v>581</v>
      </c>
      <c r="I26" s="388"/>
      <c r="J26" s="389"/>
      <c r="K26" s="390" t="s">
        <v>668</v>
      </c>
      <c r="L26" s="388"/>
      <c r="M26" s="389"/>
      <c r="N26" s="390" t="s">
        <v>1056</v>
      </c>
      <c r="O26" s="388"/>
      <c r="P26" s="389"/>
      <c r="Q26" s="390" t="s">
        <v>544</v>
      </c>
      <c r="R26" s="388"/>
      <c r="S26" s="389"/>
    </row>
    <row r="27" spans="2:19" ht="13.5">
      <c r="B27" s="391" t="s">
        <v>331</v>
      </c>
      <c r="C27" s="392" t="s">
        <v>332</v>
      </c>
      <c r="D27" s="393" t="s">
        <v>333</v>
      </c>
      <c r="E27" s="391" t="s">
        <v>584</v>
      </c>
      <c r="F27" s="392" t="s">
        <v>332</v>
      </c>
      <c r="G27" s="393" t="s">
        <v>333</v>
      </c>
      <c r="H27" s="391" t="s">
        <v>504</v>
      </c>
      <c r="I27" s="392" t="s">
        <v>332</v>
      </c>
      <c r="J27" s="393" t="s">
        <v>333</v>
      </c>
      <c r="K27" s="391" t="s">
        <v>335</v>
      </c>
      <c r="L27" s="392" t="s">
        <v>332</v>
      </c>
      <c r="M27" s="393" t="s">
        <v>333</v>
      </c>
      <c r="N27" s="391" t="s">
        <v>335</v>
      </c>
      <c r="O27" s="392" t="s">
        <v>332</v>
      </c>
      <c r="P27" s="393" t="s">
        <v>333</v>
      </c>
      <c r="Q27" s="391" t="s">
        <v>335</v>
      </c>
      <c r="R27" s="392" t="s">
        <v>332</v>
      </c>
      <c r="S27" s="393" t="s">
        <v>333</v>
      </c>
    </row>
    <row r="28" spans="2:19" ht="13.5">
      <c r="B28" s="422" t="s">
        <v>1057</v>
      </c>
      <c r="C28" s="395">
        <v>420</v>
      </c>
      <c r="D28" s="423"/>
      <c r="E28" s="424"/>
      <c r="F28" s="395"/>
      <c r="G28" s="423"/>
      <c r="H28" s="422"/>
      <c r="I28" s="395"/>
      <c r="J28" s="423"/>
      <c r="K28" s="424"/>
      <c r="L28" s="395"/>
      <c r="M28" s="423"/>
      <c r="N28" s="422"/>
      <c r="O28" s="395"/>
      <c r="P28" s="423"/>
      <c r="Q28" s="422"/>
      <c r="R28" s="395"/>
      <c r="S28" s="423"/>
    </row>
    <row r="29" spans="2:19" ht="13.5">
      <c r="B29" s="400" t="s">
        <v>1058</v>
      </c>
      <c r="C29" s="401">
        <v>260</v>
      </c>
      <c r="D29" s="402"/>
      <c r="E29" s="427"/>
      <c r="F29" s="401"/>
      <c r="G29" s="402"/>
      <c r="H29" s="400"/>
      <c r="I29" s="401"/>
      <c r="J29" s="402"/>
      <c r="K29" s="427"/>
      <c r="L29" s="401"/>
      <c r="M29" s="402"/>
      <c r="N29" s="400"/>
      <c r="O29" s="401"/>
      <c r="P29" s="402"/>
      <c r="Q29" s="400"/>
      <c r="R29" s="401"/>
      <c r="S29" s="402"/>
    </row>
    <row r="30" spans="2:19" ht="13.5">
      <c r="B30" s="400" t="s">
        <v>1059</v>
      </c>
      <c r="C30" s="401">
        <v>570</v>
      </c>
      <c r="D30" s="402"/>
      <c r="E30" s="427"/>
      <c r="F30" s="401"/>
      <c r="G30" s="402"/>
      <c r="H30" s="400"/>
      <c r="I30" s="401"/>
      <c r="J30" s="402"/>
      <c r="K30" s="427"/>
      <c r="L30" s="401"/>
      <c r="M30" s="402"/>
      <c r="N30" s="400"/>
      <c r="O30" s="401"/>
      <c r="P30" s="402"/>
      <c r="Q30" s="400"/>
      <c r="R30" s="401"/>
      <c r="S30" s="402"/>
    </row>
    <row r="31" spans="2:19" ht="13.5">
      <c r="B31" s="429"/>
      <c r="C31" s="430"/>
      <c r="D31" s="431"/>
      <c r="E31" s="432"/>
      <c r="F31" s="430"/>
      <c r="G31" s="431"/>
      <c r="H31" s="429"/>
      <c r="I31" s="430"/>
      <c r="J31" s="431"/>
      <c r="K31" s="432"/>
      <c r="L31" s="430"/>
      <c r="M31" s="431"/>
      <c r="N31" s="429"/>
      <c r="O31" s="430"/>
      <c r="P31" s="431"/>
      <c r="Q31" s="429"/>
      <c r="R31" s="430"/>
      <c r="S31" s="431"/>
    </row>
    <row r="32" spans="2:19" ht="13.5">
      <c r="B32" s="391" t="s">
        <v>573</v>
      </c>
      <c r="C32" s="409">
        <f>SUM(C28:C31)</f>
        <v>1250</v>
      </c>
      <c r="D32" s="410">
        <f>SUM(D28:D31)</f>
        <v>0</v>
      </c>
      <c r="E32" s="408" t="s">
        <v>574</v>
      </c>
      <c r="F32" s="409">
        <f>SUM(F28:F31)</f>
        <v>0</v>
      </c>
      <c r="G32" s="410">
        <f>SUM(G28:G31)</f>
        <v>0</v>
      </c>
      <c r="H32" s="408" t="s">
        <v>575</v>
      </c>
      <c r="I32" s="409">
        <f>SUM(I28:I31)</f>
        <v>0</v>
      </c>
      <c r="J32" s="410">
        <f>SUM(J28:J31)</f>
        <v>0</v>
      </c>
      <c r="K32" s="391" t="s">
        <v>536</v>
      </c>
      <c r="L32" s="409">
        <f>SUM(L28:L31)</f>
        <v>0</v>
      </c>
      <c r="M32" s="410">
        <f>SUM(M28:M31)</f>
        <v>0</v>
      </c>
      <c r="N32" s="391" t="s">
        <v>924</v>
      </c>
      <c r="O32" s="409">
        <f>SUM(O28:O31)</f>
        <v>0</v>
      </c>
      <c r="P32" s="410">
        <f>SUM(P28:P31)</f>
        <v>0</v>
      </c>
      <c r="Q32" s="391" t="s">
        <v>537</v>
      </c>
      <c r="R32" s="409">
        <f>SUM(R28:R31)</f>
        <v>0</v>
      </c>
      <c r="S32" s="410">
        <f>SUM(S28:S31)</f>
        <v>0</v>
      </c>
    </row>
    <row r="33" spans="2:19" ht="13.5">
      <c r="B33" s="411"/>
      <c r="C33" s="413"/>
      <c r="D33" s="413"/>
      <c r="E33" s="412"/>
      <c r="F33" s="413"/>
      <c r="G33" s="413"/>
      <c r="H33" s="412"/>
      <c r="I33" s="413"/>
      <c r="J33" s="413"/>
      <c r="K33" s="411"/>
      <c r="L33" s="413"/>
      <c r="M33" s="413"/>
      <c r="N33" s="411"/>
      <c r="O33" s="413"/>
      <c r="P33" s="413"/>
      <c r="Q33" s="414" t="s">
        <v>538</v>
      </c>
      <c r="R33" s="415">
        <f>SUM(C32,F32,I32,L32,O32,R32)</f>
        <v>1250</v>
      </c>
      <c r="S33" s="416">
        <f>SUM(D32,G32,J32,M32,P32,S32)</f>
        <v>0</v>
      </c>
    </row>
    <row r="34" spans="2:19" ht="13.5">
      <c r="B34" s="419" t="s">
        <v>492</v>
      </c>
      <c r="C34" s="419"/>
      <c r="D34" s="419"/>
      <c r="E34" s="419"/>
      <c r="F34" s="419"/>
      <c r="G34" s="419"/>
      <c r="H34" s="419"/>
      <c r="I34" s="419"/>
      <c r="J34" s="419"/>
      <c r="K34" s="419"/>
      <c r="L34" s="419"/>
      <c r="M34" s="419"/>
      <c r="N34" s="419"/>
      <c r="O34" s="419"/>
      <c r="P34" s="419"/>
      <c r="Q34" s="419"/>
      <c r="R34" s="419"/>
      <c r="S34" s="419"/>
    </row>
    <row r="35" spans="2:18" ht="13.5">
      <c r="B35" s="417" t="s">
        <v>1060</v>
      </c>
      <c r="C35" s="648"/>
      <c r="D35" s="648"/>
      <c r="E35" s="420"/>
      <c r="F35" s="648"/>
      <c r="G35" s="648"/>
      <c r="H35" s="420"/>
      <c r="I35" s="648"/>
      <c r="J35" s="648"/>
      <c r="K35" s="420"/>
      <c r="L35" s="648"/>
      <c r="M35" s="648"/>
      <c r="N35" s="420"/>
      <c r="O35" s="648"/>
      <c r="P35" s="648"/>
      <c r="Q35" s="420"/>
      <c r="R35" s="648"/>
    </row>
    <row r="36" ht="13.5">
      <c r="B36" s="417" t="s">
        <v>1061</v>
      </c>
    </row>
  </sheetData>
  <sheetProtection sheet="1"/>
  <mergeCells count="3">
    <mergeCell ref="D3:E3"/>
    <mergeCell ref="F3:G3"/>
    <mergeCell ref="B34:S34"/>
  </mergeCells>
  <conditionalFormatting sqref="D28:D31 D8:D22 G8:G22 J8:J22 M8:M22 P8:P22 S8:S22 G28:G31 J28:J31 M28:M31 P28:P31 S28:S31">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1.xml><?xml version="1.0" encoding="utf-8"?>
<worksheet xmlns="http://schemas.openxmlformats.org/spreadsheetml/2006/main" xmlns:r="http://schemas.openxmlformats.org/officeDocument/2006/relationships">
  <sheetPr codeName="Sheet16"/>
  <dimension ref="A1:S26"/>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318</v>
      </c>
      <c r="J2" s="366"/>
      <c r="K2" s="364"/>
      <c r="L2" s="363" t="s">
        <v>319</v>
      </c>
      <c r="M2" s="366"/>
      <c r="N2" s="367"/>
      <c r="O2" s="362"/>
      <c r="P2" s="363" t="s">
        <v>320</v>
      </c>
      <c r="Q2" s="364"/>
      <c r="R2" s="368" t="s">
        <v>321</v>
      </c>
      <c r="S2" s="368" t="s">
        <v>322</v>
      </c>
    </row>
    <row r="3" spans="2:19" ht="29.25" customHeight="1">
      <c r="B3" s="369">
        <f>IF('最初に入力'!C2&lt;&gt;"",TEXT('最初に入力'!C2,"m月d日(aaa)"),"")</f>
      </c>
      <c r="C3" s="370"/>
      <c r="D3" s="371">
        <f>'最初に入力'!C5</f>
        <v>0</v>
      </c>
      <c r="E3" s="372"/>
      <c r="F3" s="371">
        <f>S24</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1062</v>
      </c>
      <c r="C5" s="359"/>
      <c r="D5" s="359"/>
      <c r="F5" s="359"/>
      <c r="G5" s="359"/>
      <c r="I5" s="359"/>
      <c r="J5" s="359"/>
      <c r="L5" s="359"/>
      <c r="M5" s="359"/>
      <c r="O5" s="359"/>
      <c r="P5" s="359"/>
      <c r="Q5" s="461"/>
      <c r="R5" s="359"/>
      <c r="S5" s="386" t="s">
        <v>1025</v>
      </c>
    </row>
    <row r="6" spans="2:19" ht="13.5">
      <c r="B6" s="387" t="s">
        <v>540</v>
      </c>
      <c r="C6" s="388"/>
      <c r="D6" s="389"/>
      <c r="E6" s="390" t="s">
        <v>499</v>
      </c>
      <c r="F6" s="388"/>
      <c r="G6" s="389"/>
      <c r="H6" s="390" t="s">
        <v>1063</v>
      </c>
      <c r="I6" s="388"/>
      <c r="J6" s="389"/>
      <c r="K6" s="390" t="s">
        <v>668</v>
      </c>
      <c r="L6" s="388"/>
      <c r="M6" s="389"/>
      <c r="N6" s="390" t="s">
        <v>1064</v>
      </c>
      <c r="O6" s="388"/>
      <c r="P6" s="389"/>
      <c r="Q6" s="390" t="s">
        <v>1065</v>
      </c>
      <c r="R6" s="388"/>
      <c r="S6" s="389"/>
    </row>
    <row r="7" spans="2:19" ht="13.5">
      <c r="B7" s="391" t="s">
        <v>331</v>
      </c>
      <c r="C7" s="392" t="s">
        <v>332</v>
      </c>
      <c r="D7" s="393" t="s">
        <v>333</v>
      </c>
      <c r="E7" s="391" t="s">
        <v>504</v>
      </c>
      <c r="F7" s="392" t="s">
        <v>332</v>
      </c>
      <c r="G7" s="393" t="s">
        <v>333</v>
      </c>
      <c r="H7" s="391" t="s">
        <v>504</v>
      </c>
      <c r="I7" s="392" t="s">
        <v>332</v>
      </c>
      <c r="J7" s="393" t="s">
        <v>333</v>
      </c>
      <c r="K7" s="391" t="s">
        <v>335</v>
      </c>
      <c r="L7" s="392" t="s">
        <v>332</v>
      </c>
      <c r="M7" s="393" t="s">
        <v>333</v>
      </c>
      <c r="N7" s="391" t="s">
        <v>335</v>
      </c>
      <c r="O7" s="392" t="s">
        <v>332</v>
      </c>
      <c r="P7" s="393" t="s">
        <v>333</v>
      </c>
      <c r="Q7" s="391" t="s">
        <v>335</v>
      </c>
      <c r="R7" s="392" t="s">
        <v>332</v>
      </c>
      <c r="S7" s="393" t="s">
        <v>333</v>
      </c>
    </row>
    <row r="8" spans="2:19" ht="13.5">
      <c r="B8" s="394" t="s">
        <v>1066</v>
      </c>
      <c r="C8" s="395">
        <v>2700</v>
      </c>
      <c r="D8" s="396"/>
      <c r="E8" s="394"/>
      <c r="F8" s="395"/>
      <c r="G8" s="396"/>
      <c r="H8" s="394" t="s">
        <v>1067</v>
      </c>
      <c r="I8" s="395">
        <v>840</v>
      </c>
      <c r="J8" s="396"/>
      <c r="K8" s="394"/>
      <c r="L8" s="395"/>
      <c r="M8" s="396"/>
      <c r="N8" s="649" t="s">
        <v>1068</v>
      </c>
      <c r="O8" s="395"/>
      <c r="P8" s="396"/>
      <c r="Q8" s="394"/>
      <c r="R8" s="395"/>
      <c r="S8" s="396"/>
    </row>
    <row r="9" spans="2:19" ht="13.5">
      <c r="B9" s="397" t="s">
        <v>1069</v>
      </c>
      <c r="C9" s="398">
        <v>380</v>
      </c>
      <c r="D9" s="399"/>
      <c r="E9" s="397"/>
      <c r="F9" s="398"/>
      <c r="G9" s="399"/>
      <c r="H9" s="397"/>
      <c r="I9" s="650"/>
      <c r="J9" s="399"/>
      <c r="K9" s="397"/>
      <c r="L9" s="398"/>
      <c r="M9" s="399"/>
      <c r="N9" s="397"/>
      <c r="O9" s="398"/>
      <c r="P9" s="399"/>
      <c r="Q9" s="397"/>
      <c r="R9" s="398"/>
      <c r="S9" s="399"/>
    </row>
    <row r="10" spans="2:19" ht="13.5">
      <c r="B10" s="397" t="s">
        <v>1070</v>
      </c>
      <c r="C10" s="398">
        <v>780</v>
      </c>
      <c r="D10" s="399"/>
      <c r="E10" s="397"/>
      <c r="F10" s="398"/>
      <c r="G10" s="399"/>
      <c r="H10" s="397"/>
      <c r="I10" s="398"/>
      <c r="J10" s="399"/>
      <c r="K10" s="397"/>
      <c r="L10" s="398"/>
      <c r="M10" s="399"/>
      <c r="N10" s="397"/>
      <c r="O10" s="398"/>
      <c r="P10" s="399"/>
      <c r="Q10" s="397"/>
      <c r="R10" s="398"/>
      <c r="S10" s="399"/>
    </row>
    <row r="11" spans="2:19" ht="13.5">
      <c r="B11" s="397" t="s">
        <v>1071</v>
      </c>
      <c r="C11" s="398">
        <v>360</v>
      </c>
      <c r="D11" s="399"/>
      <c r="E11" s="397"/>
      <c r="F11" s="398"/>
      <c r="G11" s="399"/>
      <c r="H11" s="397"/>
      <c r="I11" s="398"/>
      <c r="J11" s="399"/>
      <c r="K11" s="397"/>
      <c r="L11" s="398"/>
      <c r="M11" s="399"/>
      <c r="N11" s="397"/>
      <c r="O11" s="398"/>
      <c r="P11" s="399"/>
      <c r="Q11" s="397"/>
      <c r="R11" s="398"/>
      <c r="S11" s="399"/>
    </row>
    <row r="12" spans="2:19" ht="13.5">
      <c r="B12" s="397" t="s">
        <v>1072</v>
      </c>
      <c r="C12" s="398">
        <v>360</v>
      </c>
      <c r="D12" s="399"/>
      <c r="E12" s="397"/>
      <c r="F12" s="398"/>
      <c r="G12" s="399"/>
      <c r="H12" s="397"/>
      <c r="I12" s="398"/>
      <c r="J12" s="399"/>
      <c r="K12" s="397"/>
      <c r="L12" s="398"/>
      <c r="M12" s="399"/>
      <c r="N12" s="397"/>
      <c r="O12" s="398"/>
      <c r="P12" s="399"/>
      <c r="Q12" s="397"/>
      <c r="R12" s="398"/>
      <c r="S12" s="399"/>
    </row>
    <row r="13" spans="2:19" ht="13.5">
      <c r="B13" s="397" t="s">
        <v>1073</v>
      </c>
      <c r="C13" s="398">
        <v>280</v>
      </c>
      <c r="D13" s="399"/>
      <c r="E13" s="397"/>
      <c r="F13" s="398"/>
      <c r="G13" s="399"/>
      <c r="H13" s="397"/>
      <c r="I13" s="398"/>
      <c r="J13" s="399"/>
      <c r="K13" s="397"/>
      <c r="L13" s="398"/>
      <c r="M13" s="399"/>
      <c r="N13" s="397"/>
      <c r="O13" s="398"/>
      <c r="P13" s="399"/>
      <c r="Q13" s="397"/>
      <c r="R13" s="398"/>
      <c r="S13" s="399"/>
    </row>
    <row r="14" spans="2:19" ht="13.5">
      <c r="B14" s="397" t="s">
        <v>1074</v>
      </c>
      <c r="C14" s="398">
        <v>220</v>
      </c>
      <c r="D14" s="399"/>
      <c r="E14" s="397"/>
      <c r="F14" s="398"/>
      <c r="G14" s="399"/>
      <c r="H14" s="397"/>
      <c r="I14" s="398"/>
      <c r="J14" s="399"/>
      <c r="K14" s="397"/>
      <c r="L14" s="398"/>
      <c r="M14" s="399"/>
      <c r="N14" s="397"/>
      <c r="O14" s="398"/>
      <c r="P14" s="399"/>
      <c r="Q14" s="397"/>
      <c r="R14" s="398"/>
      <c r="S14" s="399"/>
    </row>
    <row r="15" spans="2:19" ht="13.5">
      <c r="B15" s="397" t="s">
        <v>1075</v>
      </c>
      <c r="C15" s="398">
        <v>300</v>
      </c>
      <c r="D15" s="399"/>
      <c r="E15" s="397"/>
      <c r="F15" s="398"/>
      <c r="G15" s="399"/>
      <c r="H15" s="397" t="s">
        <v>1076</v>
      </c>
      <c r="I15" s="398">
        <v>80</v>
      </c>
      <c r="J15" s="399"/>
      <c r="K15" s="397"/>
      <c r="L15" s="398"/>
      <c r="M15" s="399"/>
      <c r="N15" s="397"/>
      <c r="O15" s="398"/>
      <c r="P15" s="399"/>
      <c r="Q15" s="397"/>
      <c r="R15" s="398"/>
      <c r="S15" s="399"/>
    </row>
    <row r="16" spans="2:19" ht="13.5">
      <c r="B16" s="397" t="s">
        <v>1077</v>
      </c>
      <c r="C16" s="398">
        <v>220</v>
      </c>
      <c r="D16" s="399"/>
      <c r="E16" s="397"/>
      <c r="F16" s="398"/>
      <c r="G16" s="399"/>
      <c r="H16" s="397"/>
      <c r="I16" s="398"/>
      <c r="J16" s="399"/>
      <c r="K16" s="397"/>
      <c r="L16" s="398"/>
      <c r="M16" s="399"/>
      <c r="N16" s="397"/>
      <c r="O16" s="398"/>
      <c r="P16" s="399"/>
      <c r="Q16" s="397"/>
      <c r="R16" s="398"/>
      <c r="S16" s="399"/>
    </row>
    <row r="17" spans="2:19" ht="13.5">
      <c r="B17" s="397" t="s">
        <v>1078</v>
      </c>
      <c r="C17" s="398">
        <v>90</v>
      </c>
      <c r="D17" s="399"/>
      <c r="E17" s="397"/>
      <c r="F17" s="398"/>
      <c r="G17" s="399"/>
      <c r="H17" s="397"/>
      <c r="I17" s="398"/>
      <c r="J17" s="399"/>
      <c r="K17" s="397"/>
      <c r="L17" s="398"/>
      <c r="M17" s="399"/>
      <c r="N17" s="397"/>
      <c r="O17" s="398"/>
      <c r="P17" s="399"/>
      <c r="Q17" s="397"/>
      <c r="R17" s="398"/>
      <c r="S17" s="399"/>
    </row>
    <row r="18" spans="2:19" ht="13.5">
      <c r="B18" s="397" t="s">
        <v>1079</v>
      </c>
      <c r="C18" s="398">
        <v>830</v>
      </c>
      <c r="D18" s="399"/>
      <c r="E18" s="397"/>
      <c r="F18" s="398"/>
      <c r="G18" s="399"/>
      <c r="H18" s="397" t="s">
        <v>1080</v>
      </c>
      <c r="I18" s="398">
        <v>340</v>
      </c>
      <c r="J18" s="399"/>
      <c r="K18" s="397"/>
      <c r="L18" s="398"/>
      <c r="M18" s="399"/>
      <c r="N18" s="397"/>
      <c r="O18" s="398"/>
      <c r="P18" s="399"/>
      <c r="Q18" s="397"/>
      <c r="R18" s="398"/>
      <c r="S18" s="399"/>
    </row>
    <row r="19" spans="2:19" ht="13.5">
      <c r="B19" s="400" t="s">
        <v>1081</v>
      </c>
      <c r="C19" s="401">
        <v>210</v>
      </c>
      <c r="D19" s="402"/>
      <c r="E19" s="400"/>
      <c r="F19" s="401"/>
      <c r="G19" s="402"/>
      <c r="H19" s="400"/>
      <c r="I19" s="401"/>
      <c r="J19" s="402"/>
      <c r="K19" s="400"/>
      <c r="L19" s="401"/>
      <c r="M19" s="402"/>
      <c r="N19" s="400"/>
      <c r="O19" s="401"/>
      <c r="P19" s="402"/>
      <c r="Q19" s="400"/>
      <c r="R19" s="401"/>
      <c r="S19" s="402"/>
    </row>
    <row r="20" spans="2:19" ht="13.5">
      <c r="B20" s="400" t="s">
        <v>1082</v>
      </c>
      <c r="C20" s="401">
        <v>230</v>
      </c>
      <c r="D20" s="402"/>
      <c r="E20" s="400"/>
      <c r="F20" s="401"/>
      <c r="G20" s="402"/>
      <c r="H20" s="400"/>
      <c r="I20" s="401"/>
      <c r="J20" s="402"/>
      <c r="K20" s="400"/>
      <c r="L20" s="401"/>
      <c r="M20" s="402"/>
      <c r="N20" s="400"/>
      <c r="O20" s="401"/>
      <c r="P20" s="402"/>
      <c r="Q20" s="400"/>
      <c r="R20" s="401"/>
      <c r="S20" s="402"/>
    </row>
    <row r="21" spans="2:19" ht="13.5">
      <c r="B21" s="400" t="s">
        <v>1083</v>
      </c>
      <c r="C21" s="401">
        <v>1360</v>
      </c>
      <c r="D21" s="402"/>
      <c r="E21" s="400"/>
      <c r="F21" s="401"/>
      <c r="G21" s="402"/>
      <c r="H21" s="400" t="s">
        <v>1084</v>
      </c>
      <c r="I21" s="401">
        <v>340</v>
      </c>
      <c r="J21" s="402"/>
      <c r="K21" s="400"/>
      <c r="L21" s="401"/>
      <c r="M21" s="402"/>
      <c r="N21" s="400"/>
      <c r="O21" s="401"/>
      <c r="P21" s="402"/>
      <c r="Q21" s="400" t="s">
        <v>1084</v>
      </c>
      <c r="R21" s="401">
        <v>190</v>
      </c>
      <c r="S21" s="402"/>
    </row>
    <row r="22" spans="2:19" ht="13.5">
      <c r="B22" s="404"/>
      <c r="C22" s="405"/>
      <c r="D22" s="406"/>
      <c r="E22" s="404"/>
      <c r="F22" s="405"/>
      <c r="G22" s="406"/>
      <c r="H22" s="404"/>
      <c r="I22" s="405"/>
      <c r="J22" s="406"/>
      <c r="K22" s="404"/>
      <c r="L22" s="405"/>
      <c r="M22" s="406"/>
      <c r="N22" s="404"/>
      <c r="O22" s="405"/>
      <c r="P22" s="406"/>
      <c r="Q22" s="404"/>
      <c r="R22" s="405"/>
      <c r="S22" s="406"/>
    </row>
    <row r="23" spans="2:19" ht="13.5">
      <c r="B23" s="391" t="s">
        <v>573</v>
      </c>
      <c r="C23" s="409">
        <f>SUM(C8:C22)</f>
        <v>8320</v>
      </c>
      <c r="D23" s="410">
        <f>SUM(D8:D22)</f>
        <v>0</v>
      </c>
      <c r="E23" s="408" t="s">
        <v>574</v>
      </c>
      <c r="F23" s="409">
        <f>SUM(F8:F22)</f>
        <v>0</v>
      </c>
      <c r="G23" s="410">
        <f>SUM(G8:G22)</f>
        <v>0</v>
      </c>
      <c r="H23" s="408" t="s">
        <v>575</v>
      </c>
      <c r="I23" s="409">
        <f>SUM(I8:I22)</f>
        <v>1600</v>
      </c>
      <c r="J23" s="410">
        <f>SUM(J8:J22)</f>
        <v>0</v>
      </c>
      <c r="K23" s="391" t="s">
        <v>536</v>
      </c>
      <c r="L23" s="409">
        <f>SUM(L8:L22)</f>
        <v>0</v>
      </c>
      <c r="M23" s="410">
        <f>SUM(M8:M22)</f>
        <v>0</v>
      </c>
      <c r="N23" s="391" t="s">
        <v>890</v>
      </c>
      <c r="O23" s="409">
        <f>SUM(O8:O22)</f>
        <v>0</v>
      </c>
      <c r="P23" s="410">
        <f>SUM(P8:P22)</f>
        <v>0</v>
      </c>
      <c r="Q23" s="391" t="s">
        <v>1085</v>
      </c>
      <c r="R23" s="409">
        <f>SUM(R8:R22)</f>
        <v>190</v>
      </c>
      <c r="S23" s="410">
        <f>SUM(S8:S22)</f>
        <v>0</v>
      </c>
    </row>
    <row r="24" spans="2:19" ht="13.5">
      <c r="B24" s="651" t="s">
        <v>492</v>
      </c>
      <c r="C24" s="651"/>
      <c r="D24" s="651"/>
      <c r="E24" s="651"/>
      <c r="F24" s="651"/>
      <c r="G24" s="651"/>
      <c r="H24" s="652"/>
      <c r="I24" s="652"/>
      <c r="J24" s="652"/>
      <c r="K24" s="652"/>
      <c r="L24" s="652"/>
      <c r="M24" s="652"/>
      <c r="N24" s="652"/>
      <c r="O24" s="652"/>
      <c r="P24" s="652"/>
      <c r="Q24" s="414" t="s">
        <v>538</v>
      </c>
      <c r="R24" s="415">
        <f>SUM(C23,F23,I23,L23,O23,R23)</f>
        <v>10110</v>
      </c>
      <c r="S24" s="416">
        <f>SUM(D23,G23,J23,M23,P23,S23)</f>
        <v>0</v>
      </c>
    </row>
    <row r="25" ht="13.5">
      <c r="B25" s="562"/>
    </row>
    <row r="26" ht="13.5">
      <c r="B26" s="562"/>
    </row>
  </sheetData>
  <sheetProtection sheet="1"/>
  <mergeCells count="3">
    <mergeCell ref="D3:E3"/>
    <mergeCell ref="F3:G3"/>
    <mergeCell ref="B24:G24"/>
  </mergeCells>
  <conditionalFormatting sqref="D8:D22 G8:G22 J8:J22 M8:M22 P8:P22 S8:S22">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2.xml><?xml version="1.0" encoding="utf-8"?>
<worksheet xmlns="http://schemas.openxmlformats.org/spreadsheetml/2006/main" xmlns:r="http://schemas.openxmlformats.org/officeDocument/2006/relationships">
  <sheetPr codeName="Sheet17"/>
  <dimension ref="A1:W37"/>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894</v>
      </c>
      <c r="J2" s="366"/>
      <c r="K2" s="364"/>
      <c r="L2" s="363" t="s">
        <v>319</v>
      </c>
      <c r="M2" s="366"/>
      <c r="N2" s="367"/>
      <c r="O2" s="362"/>
      <c r="P2" s="363" t="s">
        <v>895</v>
      </c>
      <c r="Q2" s="364"/>
      <c r="R2" s="368" t="s">
        <v>810</v>
      </c>
      <c r="S2" s="368" t="s">
        <v>322</v>
      </c>
    </row>
    <row r="3" spans="2:19" ht="29.25" customHeight="1">
      <c r="B3" s="369">
        <f>IF('最初に入力'!C2&lt;&gt;"",TEXT('最初に入力'!C2,"m月d日(aaa)"),"")</f>
      </c>
      <c r="C3" s="370"/>
      <c r="D3" s="371">
        <f>'最初に入力'!C5</f>
        <v>0</v>
      </c>
      <c r="E3" s="372"/>
      <c r="F3" s="371">
        <f>SUM(S19,S33)</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1086</v>
      </c>
      <c r="C5" s="359"/>
      <c r="D5" s="359"/>
      <c r="F5" s="359"/>
      <c r="G5" s="359"/>
      <c r="I5" s="359"/>
      <c r="J5" s="359"/>
      <c r="L5" s="359"/>
      <c r="M5" s="359"/>
      <c r="O5" s="359"/>
      <c r="P5" s="385"/>
      <c r="R5" s="359"/>
      <c r="S5" s="386" t="s">
        <v>324</v>
      </c>
    </row>
    <row r="6" spans="2:19" ht="13.5">
      <c r="B6" s="387" t="s">
        <v>1087</v>
      </c>
      <c r="C6" s="388"/>
      <c r="D6" s="389"/>
      <c r="E6" s="390" t="s">
        <v>499</v>
      </c>
      <c r="F6" s="388"/>
      <c r="G6" s="389"/>
      <c r="H6" s="390" t="s">
        <v>581</v>
      </c>
      <c r="I6" s="388"/>
      <c r="J6" s="389"/>
      <c r="K6" s="390" t="s">
        <v>582</v>
      </c>
      <c r="L6" s="388"/>
      <c r="M6" s="389"/>
      <c r="N6" s="390" t="s">
        <v>1088</v>
      </c>
      <c r="O6" s="388"/>
      <c r="P6" s="389"/>
      <c r="Q6" s="390" t="s">
        <v>1089</v>
      </c>
      <c r="R6" s="388"/>
      <c r="S6" s="389"/>
    </row>
    <row r="7" spans="2:19" ht="13.5">
      <c r="B7" s="391" t="s">
        <v>331</v>
      </c>
      <c r="C7" s="392" t="s">
        <v>332</v>
      </c>
      <c r="D7" s="393" t="s">
        <v>333</v>
      </c>
      <c r="E7" s="391" t="s">
        <v>1090</v>
      </c>
      <c r="F7" s="392" t="s">
        <v>332</v>
      </c>
      <c r="G7" s="393" t="s">
        <v>333</v>
      </c>
      <c r="H7" s="391" t="s">
        <v>1091</v>
      </c>
      <c r="I7" s="392" t="s">
        <v>332</v>
      </c>
      <c r="J7" s="393" t="s">
        <v>333</v>
      </c>
      <c r="K7" s="391" t="s">
        <v>335</v>
      </c>
      <c r="L7" s="392" t="s">
        <v>332</v>
      </c>
      <c r="M7" s="393" t="s">
        <v>333</v>
      </c>
      <c r="N7" s="391" t="s">
        <v>335</v>
      </c>
      <c r="O7" s="392" t="s">
        <v>332</v>
      </c>
      <c r="P7" s="393" t="s">
        <v>333</v>
      </c>
      <c r="Q7" s="391" t="s">
        <v>335</v>
      </c>
      <c r="R7" s="392" t="s">
        <v>332</v>
      </c>
      <c r="S7" s="393" t="s">
        <v>333</v>
      </c>
    </row>
    <row r="8" spans="2:23" ht="13.5">
      <c r="B8" s="653" t="s">
        <v>1092</v>
      </c>
      <c r="C8" s="654">
        <v>3410</v>
      </c>
      <c r="D8" s="655"/>
      <c r="E8" s="394" t="s">
        <v>1093</v>
      </c>
      <c r="F8" s="395">
        <v>820</v>
      </c>
      <c r="G8" s="396"/>
      <c r="H8" s="653" t="s">
        <v>1094</v>
      </c>
      <c r="I8" s="654">
        <v>1070</v>
      </c>
      <c r="J8" s="656"/>
      <c r="K8" s="394"/>
      <c r="L8" s="395"/>
      <c r="M8" s="396"/>
      <c r="N8" s="394"/>
      <c r="O8" s="395"/>
      <c r="P8" s="396"/>
      <c r="Q8" s="394"/>
      <c r="R8" s="395"/>
      <c r="S8" s="396"/>
      <c r="U8" s="657"/>
      <c r="V8" s="657"/>
      <c r="W8" s="657"/>
    </row>
    <row r="9" spans="2:23" ht="13.5">
      <c r="B9" s="397" t="s">
        <v>1095</v>
      </c>
      <c r="C9" s="398">
        <v>530</v>
      </c>
      <c r="D9" s="399"/>
      <c r="E9" s="397" t="s">
        <v>1096</v>
      </c>
      <c r="F9" s="398">
        <v>130</v>
      </c>
      <c r="G9" s="399"/>
      <c r="H9" s="658" t="s">
        <v>1097</v>
      </c>
      <c r="I9" s="644">
        <v>80</v>
      </c>
      <c r="J9" s="659"/>
      <c r="K9" s="397"/>
      <c r="L9" s="398"/>
      <c r="M9" s="399"/>
      <c r="N9" s="397"/>
      <c r="O9" s="398"/>
      <c r="P9" s="399"/>
      <c r="Q9" s="397"/>
      <c r="R9" s="398"/>
      <c r="S9" s="399"/>
      <c r="U9" s="657"/>
      <c r="V9" s="657"/>
      <c r="W9" s="657"/>
    </row>
    <row r="10" spans="2:23" ht="13.5">
      <c r="B10" s="660" t="s">
        <v>1098</v>
      </c>
      <c r="C10" s="661"/>
      <c r="D10" s="662"/>
      <c r="E10" s="400"/>
      <c r="F10" s="401"/>
      <c r="G10" s="402"/>
      <c r="H10" s="660" t="s">
        <v>1099</v>
      </c>
      <c r="I10" s="661"/>
      <c r="J10" s="662"/>
      <c r="K10" s="400"/>
      <c r="L10" s="401"/>
      <c r="M10" s="402"/>
      <c r="N10" s="400"/>
      <c r="O10" s="401"/>
      <c r="P10" s="402"/>
      <c r="Q10" s="400"/>
      <c r="R10" s="401"/>
      <c r="S10" s="402"/>
      <c r="U10" s="657"/>
      <c r="V10" s="657"/>
      <c r="W10" s="657"/>
    </row>
    <row r="11" spans="2:19" ht="13.5">
      <c r="B11" s="400" t="s">
        <v>1100</v>
      </c>
      <c r="C11" s="401">
        <v>770</v>
      </c>
      <c r="D11" s="402"/>
      <c r="E11" s="400" t="s">
        <v>1101</v>
      </c>
      <c r="F11" s="401">
        <v>190</v>
      </c>
      <c r="G11" s="402"/>
      <c r="H11" s="400" t="s">
        <v>1102</v>
      </c>
      <c r="I11" s="401">
        <v>280</v>
      </c>
      <c r="J11" s="402"/>
      <c r="K11" s="400"/>
      <c r="L11" s="401"/>
      <c r="M11" s="402"/>
      <c r="N11" s="400"/>
      <c r="O11" s="401"/>
      <c r="P11" s="402"/>
      <c r="Q11" s="400"/>
      <c r="R11" s="401"/>
      <c r="S11" s="402"/>
    </row>
    <row r="12" spans="2:19" ht="13.5">
      <c r="B12" s="400"/>
      <c r="C12" s="401"/>
      <c r="D12" s="402"/>
      <c r="E12" s="400"/>
      <c r="F12" s="401"/>
      <c r="G12" s="402"/>
      <c r="H12" s="400"/>
      <c r="I12" s="401"/>
      <c r="J12" s="402"/>
      <c r="K12" s="400"/>
      <c r="L12" s="401"/>
      <c r="M12" s="402"/>
      <c r="N12" s="400"/>
      <c r="O12" s="401"/>
      <c r="P12" s="402"/>
      <c r="Q12" s="400"/>
      <c r="R12" s="401"/>
      <c r="S12" s="402"/>
    </row>
    <row r="13" spans="2:19" ht="13.5">
      <c r="B13" s="400"/>
      <c r="C13" s="401"/>
      <c r="D13" s="402"/>
      <c r="E13" s="400"/>
      <c r="F13" s="401"/>
      <c r="G13" s="402"/>
      <c r="H13" s="400"/>
      <c r="I13" s="401"/>
      <c r="J13" s="402"/>
      <c r="K13" s="400"/>
      <c r="L13" s="401"/>
      <c r="M13" s="402"/>
      <c r="N13" s="400"/>
      <c r="O13" s="401"/>
      <c r="P13" s="402"/>
      <c r="Q13" s="400"/>
      <c r="R13" s="401"/>
      <c r="S13" s="402"/>
    </row>
    <row r="14" spans="2:19" ht="13.5">
      <c r="B14" s="400" t="s">
        <v>1103</v>
      </c>
      <c r="C14" s="401">
        <v>380</v>
      </c>
      <c r="D14" s="402"/>
      <c r="E14" s="400"/>
      <c r="F14" s="401"/>
      <c r="G14" s="402"/>
      <c r="H14" s="400"/>
      <c r="I14" s="401"/>
      <c r="J14" s="402"/>
      <c r="K14" s="400"/>
      <c r="L14" s="401"/>
      <c r="M14" s="402"/>
      <c r="N14" s="400"/>
      <c r="O14" s="401"/>
      <c r="P14" s="402"/>
      <c r="Q14" s="400"/>
      <c r="R14" s="401"/>
      <c r="S14" s="402"/>
    </row>
    <row r="15" spans="2:19" ht="13.5">
      <c r="B15" s="400" t="s">
        <v>1104</v>
      </c>
      <c r="C15" s="401">
        <v>1140</v>
      </c>
      <c r="D15" s="402"/>
      <c r="E15" s="400"/>
      <c r="F15" s="401"/>
      <c r="G15" s="402"/>
      <c r="H15" s="400" t="s">
        <v>1105</v>
      </c>
      <c r="I15" s="401">
        <v>400</v>
      </c>
      <c r="J15" s="402"/>
      <c r="K15" s="400"/>
      <c r="L15" s="401"/>
      <c r="M15" s="402"/>
      <c r="N15" s="400"/>
      <c r="O15" s="401"/>
      <c r="P15" s="402"/>
      <c r="Q15" s="400"/>
      <c r="R15" s="401"/>
      <c r="S15" s="402"/>
    </row>
    <row r="16" spans="2:19" ht="13.5">
      <c r="B16" s="400" t="s">
        <v>1106</v>
      </c>
      <c r="C16" s="401">
        <v>790</v>
      </c>
      <c r="D16" s="402"/>
      <c r="E16" s="400" t="s">
        <v>1107</v>
      </c>
      <c r="F16" s="401"/>
      <c r="G16" s="402"/>
      <c r="H16" s="400"/>
      <c r="I16" s="401"/>
      <c r="J16" s="402"/>
      <c r="K16" s="400"/>
      <c r="L16" s="401"/>
      <c r="M16" s="402"/>
      <c r="N16" s="400"/>
      <c r="O16" s="401"/>
      <c r="P16" s="402"/>
      <c r="Q16" s="400"/>
      <c r="R16" s="401"/>
      <c r="S16" s="402"/>
    </row>
    <row r="17" spans="2:19" ht="13.5">
      <c r="B17" s="404"/>
      <c r="C17" s="405"/>
      <c r="D17" s="406"/>
      <c r="E17" s="404"/>
      <c r="F17" s="405"/>
      <c r="G17" s="406"/>
      <c r="H17" s="404"/>
      <c r="I17" s="405"/>
      <c r="J17" s="406"/>
      <c r="K17" s="404"/>
      <c r="L17" s="405"/>
      <c r="M17" s="406"/>
      <c r="N17" s="404"/>
      <c r="O17" s="405"/>
      <c r="P17" s="406"/>
      <c r="Q17" s="404"/>
      <c r="R17" s="405"/>
      <c r="S17" s="406"/>
    </row>
    <row r="18" spans="2:19" ht="13.5">
      <c r="B18" s="391" t="s">
        <v>573</v>
      </c>
      <c r="C18" s="409">
        <f>SUM(C8:C17)</f>
        <v>7020</v>
      </c>
      <c r="D18" s="410">
        <f>SUM(D8:D17)</f>
        <v>0</v>
      </c>
      <c r="E18" s="408" t="s">
        <v>574</v>
      </c>
      <c r="F18" s="409">
        <f>SUM(F8:F17)</f>
        <v>1140</v>
      </c>
      <c r="G18" s="410">
        <f>SUM(G8:G17)</f>
        <v>0</v>
      </c>
      <c r="H18" s="408" t="s">
        <v>575</v>
      </c>
      <c r="I18" s="409">
        <f>SUM(I8:I17)</f>
        <v>1830</v>
      </c>
      <c r="J18" s="410">
        <f>SUM(J8:J17)</f>
        <v>0</v>
      </c>
      <c r="K18" s="391" t="s">
        <v>536</v>
      </c>
      <c r="L18" s="409">
        <f>SUM(L8:L17)</f>
        <v>0</v>
      </c>
      <c r="M18" s="410">
        <f>SUM(M8:M17)</f>
        <v>0</v>
      </c>
      <c r="N18" s="391" t="s">
        <v>924</v>
      </c>
      <c r="O18" s="409">
        <f>SUM(O8:O17)</f>
        <v>0</v>
      </c>
      <c r="P18" s="410">
        <f>SUM(P8:P17)</f>
        <v>0</v>
      </c>
      <c r="Q18" s="391" t="s">
        <v>537</v>
      </c>
      <c r="R18" s="409">
        <f>SUM(R8:R17)</f>
        <v>0</v>
      </c>
      <c r="S18" s="410">
        <f>SUM(S8:S17)</f>
        <v>0</v>
      </c>
    </row>
    <row r="19" spans="2:19" ht="13.5">
      <c r="B19" s="411"/>
      <c r="C19" s="413"/>
      <c r="D19" s="413"/>
      <c r="E19" s="412"/>
      <c r="F19" s="413"/>
      <c r="G19" s="413"/>
      <c r="H19" s="412"/>
      <c r="I19" s="413"/>
      <c r="J19" s="413"/>
      <c r="K19" s="411"/>
      <c r="L19" s="413"/>
      <c r="M19" s="413"/>
      <c r="N19" s="411"/>
      <c r="O19" s="413"/>
      <c r="P19" s="413"/>
      <c r="Q19" s="414" t="s">
        <v>538</v>
      </c>
      <c r="R19" s="415">
        <f>SUM(C18,F18,I18,L18,O18,R18)</f>
        <v>9990</v>
      </c>
      <c r="S19" s="416">
        <f>SUM(D18,G18,J18,M18,P18,S18)</f>
        <v>0</v>
      </c>
    </row>
    <row r="20" spans="2:19" ht="13.5">
      <c r="B20" s="384" t="s">
        <v>1108</v>
      </c>
      <c r="K20" s="359"/>
      <c r="P20" s="647"/>
      <c r="S20" s="386" t="s">
        <v>324</v>
      </c>
    </row>
    <row r="21" spans="2:19" ht="13.5">
      <c r="B21" s="387" t="s">
        <v>540</v>
      </c>
      <c r="C21" s="388"/>
      <c r="D21" s="389"/>
      <c r="E21" s="390" t="s">
        <v>499</v>
      </c>
      <c r="F21" s="388"/>
      <c r="G21" s="389"/>
      <c r="H21" s="390" t="s">
        <v>581</v>
      </c>
      <c r="I21" s="388"/>
      <c r="J21" s="389"/>
      <c r="K21" s="390" t="s">
        <v>582</v>
      </c>
      <c r="L21" s="388"/>
      <c r="M21" s="389"/>
      <c r="N21" s="390" t="s">
        <v>932</v>
      </c>
      <c r="O21" s="388"/>
      <c r="P21" s="389"/>
      <c r="Q21" s="390" t="s">
        <v>1109</v>
      </c>
      <c r="R21" s="388"/>
      <c r="S21" s="389"/>
    </row>
    <row r="22" spans="2:19" ht="13.5">
      <c r="B22" s="391" t="s">
        <v>331</v>
      </c>
      <c r="C22" s="392" t="s">
        <v>332</v>
      </c>
      <c r="D22" s="393" t="s">
        <v>333</v>
      </c>
      <c r="E22" s="391" t="s">
        <v>334</v>
      </c>
      <c r="F22" s="392" t="s">
        <v>332</v>
      </c>
      <c r="G22" s="393" t="s">
        <v>333</v>
      </c>
      <c r="H22" s="391" t="s">
        <v>334</v>
      </c>
      <c r="I22" s="392" t="s">
        <v>332</v>
      </c>
      <c r="J22" s="393" t="s">
        <v>333</v>
      </c>
      <c r="K22" s="391" t="s">
        <v>335</v>
      </c>
      <c r="L22" s="392" t="s">
        <v>332</v>
      </c>
      <c r="M22" s="393" t="s">
        <v>333</v>
      </c>
      <c r="N22" s="391" t="s">
        <v>335</v>
      </c>
      <c r="O22" s="392" t="s">
        <v>332</v>
      </c>
      <c r="P22" s="393" t="s">
        <v>333</v>
      </c>
      <c r="Q22" s="391" t="s">
        <v>335</v>
      </c>
      <c r="R22" s="392" t="s">
        <v>332</v>
      </c>
      <c r="S22" s="393" t="s">
        <v>333</v>
      </c>
    </row>
    <row r="23" spans="2:19" ht="13.5">
      <c r="B23" s="663" t="s">
        <v>1110</v>
      </c>
      <c r="C23" s="395">
        <v>530</v>
      </c>
      <c r="D23" s="423"/>
      <c r="E23" s="664" t="s">
        <v>1111</v>
      </c>
      <c r="F23" s="395"/>
      <c r="G23" s="423"/>
      <c r="H23" s="665" t="s">
        <v>1112</v>
      </c>
      <c r="I23" s="395">
        <v>70</v>
      </c>
      <c r="J23" s="423"/>
      <c r="K23" s="424"/>
      <c r="L23" s="395"/>
      <c r="M23" s="423"/>
      <c r="N23" s="422"/>
      <c r="O23" s="395"/>
      <c r="P23" s="423"/>
      <c r="Q23" s="422"/>
      <c r="R23" s="395"/>
      <c r="S23" s="423"/>
    </row>
    <row r="24" spans="2:19" ht="13.5">
      <c r="B24" s="397"/>
      <c r="C24" s="401"/>
      <c r="D24" s="402"/>
      <c r="E24" s="427" t="s">
        <v>1113</v>
      </c>
      <c r="F24" s="401"/>
      <c r="G24" s="402"/>
      <c r="H24" s="427"/>
      <c r="I24" s="401"/>
      <c r="J24" s="402"/>
      <c r="K24" s="427"/>
      <c r="L24" s="401"/>
      <c r="M24" s="402"/>
      <c r="N24" s="400"/>
      <c r="O24" s="401"/>
      <c r="P24" s="402"/>
      <c r="Q24" s="400"/>
      <c r="R24" s="401"/>
      <c r="S24" s="402"/>
    </row>
    <row r="25" spans="2:19" ht="13.5">
      <c r="B25" s="666" t="s">
        <v>1114</v>
      </c>
      <c r="C25" s="401">
        <v>470</v>
      </c>
      <c r="D25" s="402"/>
      <c r="E25" s="427"/>
      <c r="F25" s="401"/>
      <c r="G25" s="402"/>
      <c r="H25" s="667" t="s">
        <v>1115</v>
      </c>
      <c r="I25" s="401">
        <v>20</v>
      </c>
      <c r="J25" s="402"/>
      <c r="K25" s="427"/>
      <c r="L25" s="401"/>
      <c r="M25" s="402"/>
      <c r="N25" s="400"/>
      <c r="O25" s="401"/>
      <c r="P25" s="402"/>
      <c r="Q25" s="400"/>
      <c r="R25" s="401"/>
      <c r="S25" s="402"/>
    </row>
    <row r="26" spans="2:19" ht="13.5">
      <c r="B26" s="668" t="s">
        <v>1116</v>
      </c>
      <c r="C26" s="401"/>
      <c r="D26" s="402"/>
      <c r="E26" s="427"/>
      <c r="F26" s="401"/>
      <c r="G26" s="402"/>
      <c r="H26" s="667" t="s">
        <v>1117</v>
      </c>
      <c r="I26" s="401">
        <v>60</v>
      </c>
      <c r="J26" s="402"/>
      <c r="K26" s="427"/>
      <c r="L26" s="401"/>
      <c r="M26" s="402"/>
      <c r="N26" s="400"/>
      <c r="O26" s="401"/>
      <c r="P26" s="402"/>
      <c r="Q26" s="400"/>
      <c r="R26" s="401"/>
      <c r="S26" s="402"/>
    </row>
    <row r="27" spans="2:19" ht="13.5">
      <c r="B27" s="400"/>
      <c r="C27" s="401"/>
      <c r="D27" s="402"/>
      <c r="E27" s="427"/>
      <c r="F27" s="401"/>
      <c r="G27" s="402"/>
      <c r="H27" s="427"/>
      <c r="I27" s="401"/>
      <c r="J27" s="402"/>
      <c r="K27" s="427"/>
      <c r="L27" s="401"/>
      <c r="M27" s="402"/>
      <c r="N27" s="400"/>
      <c r="O27" s="401"/>
      <c r="P27" s="402"/>
      <c r="Q27" s="400"/>
      <c r="R27" s="401"/>
      <c r="S27" s="402"/>
    </row>
    <row r="28" spans="2:19" ht="13.5">
      <c r="B28" s="669" t="s">
        <v>1118</v>
      </c>
      <c r="C28" s="401">
        <v>970</v>
      </c>
      <c r="D28" s="402"/>
      <c r="E28" s="427"/>
      <c r="F28" s="401"/>
      <c r="G28" s="402"/>
      <c r="H28" s="670" t="s">
        <v>1119</v>
      </c>
      <c r="I28" s="401">
        <v>120</v>
      </c>
      <c r="J28" s="402"/>
      <c r="K28" s="427"/>
      <c r="L28" s="401"/>
      <c r="M28" s="402"/>
      <c r="N28" s="400"/>
      <c r="O28" s="401"/>
      <c r="P28" s="402"/>
      <c r="Q28" s="400"/>
      <c r="R28" s="401"/>
      <c r="S28" s="402"/>
    </row>
    <row r="29" spans="2:19" ht="13.5">
      <c r="B29" s="671"/>
      <c r="C29" s="672"/>
      <c r="D29" s="673"/>
      <c r="E29" s="674"/>
      <c r="F29" s="672"/>
      <c r="G29" s="673"/>
      <c r="H29" s="671"/>
      <c r="I29" s="672"/>
      <c r="J29" s="673"/>
      <c r="K29" s="675"/>
      <c r="L29" s="672"/>
      <c r="M29" s="673"/>
      <c r="N29" s="671"/>
      <c r="O29" s="672"/>
      <c r="P29" s="673"/>
      <c r="Q29" s="671"/>
      <c r="R29" s="672"/>
      <c r="S29" s="673"/>
    </row>
    <row r="30" spans="2:19" ht="13.5">
      <c r="B30" s="671"/>
      <c r="C30" s="672"/>
      <c r="D30" s="673"/>
      <c r="E30" s="674"/>
      <c r="F30" s="672"/>
      <c r="G30" s="673"/>
      <c r="H30" s="671"/>
      <c r="I30" s="672"/>
      <c r="J30" s="673"/>
      <c r="K30" s="674"/>
      <c r="L30" s="672"/>
      <c r="M30" s="673"/>
      <c r="N30" s="671"/>
      <c r="O30" s="672"/>
      <c r="P30" s="673"/>
      <c r="Q30" s="671"/>
      <c r="R30" s="672"/>
      <c r="S30" s="673"/>
    </row>
    <row r="31" spans="2:19" ht="13.5">
      <c r="B31" s="429"/>
      <c r="C31" s="430"/>
      <c r="D31" s="431"/>
      <c r="E31" s="432"/>
      <c r="F31" s="430"/>
      <c r="G31" s="431"/>
      <c r="H31" s="429"/>
      <c r="I31" s="430"/>
      <c r="J31" s="431"/>
      <c r="K31" s="432"/>
      <c r="L31" s="430"/>
      <c r="M31" s="431"/>
      <c r="N31" s="429"/>
      <c r="O31" s="430"/>
      <c r="P31" s="431"/>
      <c r="Q31" s="429"/>
      <c r="R31" s="430"/>
      <c r="S31" s="431"/>
    </row>
    <row r="32" spans="2:19" ht="13.5">
      <c r="B32" s="391" t="s">
        <v>573</v>
      </c>
      <c r="C32" s="409">
        <f>SUM(C23:C31)</f>
        <v>1970</v>
      </c>
      <c r="D32" s="410">
        <f>SUM(D23:D31)</f>
        <v>0</v>
      </c>
      <c r="E32" s="408" t="s">
        <v>574</v>
      </c>
      <c r="F32" s="409">
        <f>SUM(F23:F31)</f>
        <v>0</v>
      </c>
      <c r="G32" s="410">
        <f>SUM(G23:G31)</f>
        <v>0</v>
      </c>
      <c r="H32" s="408" t="s">
        <v>575</v>
      </c>
      <c r="I32" s="409">
        <f>SUM(I23:I31)</f>
        <v>270</v>
      </c>
      <c r="J32" s="410">
        <f>SUM(J23:J31)</f>
        <v>0</v>
      </c>
      <c r="K32" s="391" t="s">
        <v>536</v>
      </c>
      <c r="L32" s="409">
        <f>SUM(L23:L31)</f>
        <v>0</v>
      </c>
      <c r="M32" s="410">
        <f>SUM(M23:M31)</f>
        <v>0</v>
      </c>
      <c r="N32" s="391" t="s">
        <v>924</v>
      </c>
      <c r="O32" s="409">
        <f>SUM(O23:O31)</f>
        <v>0</v>
      </c>
      <c r="P32" s="410">
        <f>SUM(P23:P31)</f>
        <v>0</v>
      </c>
      <c r="Q32" s="391" t="s">
        <v>537</v>
      </c>
      <c r="R32" s="409">
        <f>SUM(R23:R31)</f>
        <v>0</v>
      </c>
      <c r="S32" s="410">
        <f>SUM(S23:S31)</f>
        <v>0</v>
      </c>
    </row>
    <row r="33" spans="2:19" ht="13.5">
      <c r="B33" s="411"/>
      <c r="C33" s="413"/>
      <c r="D33" s="413"/>
      <c r="E33" s="412"/>
      <c r="F33" s="413"/>
      <c r="G33" s="413"/>
      <c r="H33" s="412"/>
      <c r="I33" s="413"/>
      <c r="J33" s="413"/>
      <c r="K33" s="411"/>
      <c r="L33" s="413"/>
      <c r="M33" s="413"/>
      <c r="N33" s="411"/>
      <c r="O33" s="413"/>
      <c r="P33" s="413"/>
      <c r="Q33" s="414" t="s">
        <v>538</v>
      </c>
      <c r="R33" s="415">
        <f>SUM(C32,F32,I32,L32,O32,R32)</f>
        <v>2240</v>
      </c>
      <c r="S33" s="416">
        <f>SUM(D32,G32,J32,M32,P32,S32)</f>
        <v>0</v>
      </c>
    </row>
    <row r="34" ht="13.5">
      <c r="B34" s="676"/>
    </row>
    <row r="35" spans="2:9" ht="13.5">
      <c r="B35" s="417" t="s">
        <v>1120</v>
      </c>
      <c r="C35" s="648"/>
      <c r="D35" s="648"/>
      <c r="E35" s="420"/>
      <c r="F35" s="648"/>
      <c r="G35" s="648"/>
      <c r="H35" s="420"/>
      <c r="I35" s="648"/>
    </row>
    <row r="36" spans="2:9" ht="13.5">
      <c r="B36" s="562"/>
      <c r="C36" s="648"/>
      <c r="D36" s="648"/>
      <c r="E36" s="420"/>
      <c r="F36" s="648"/>
      <c r="G36" s="648"/>
      <c r="H36" s="420"/>
      <c r="I36" s="648"/>
    </row>
    <row r="37" spans="2:9" ht="13.5">
      <c r="B37" s="676"/>
      <c r="C37" s="648"/>
      <c r="D37" s="648"/>
      <c r="E37" s="420"/>
      <c r="F37" s="648"/>
      <c r="G37" s="648"/>
      <c r="H37" s="420"/>
      <c r="I37" s="648"/>
    </row>
  </sheetData>
  <sheetProtection sheet="1"/>
  <mergeCells count="4">
    <mergeCell ref="D3:E3"/>
    <mergeCell ref="F3:G3"/>
    <mergeCell ref="B10:D10"/>
    <mergeCell ref="H10:J10"/>
  </mergeCells>
  <conditionalFormatting sqref="D23:D31 D8:D9 G8:G17 J8:J9 M8:M17 P8:P17 S8:S17 G23:G31 J23:J31 M23:M31 P23:P31 S23:S31 D11:D17 J11:J17">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3.xml><?xml version="1.0" encoding="utf-8"?>
<worksheet xmlns="http://schemas.openxmlformats.org/spreadsheetml/2006/main" xmlns:r="http://schemas.openxmlformats.org/officeDocument/2006/relationships">
  <sheetPr codeName="Sheet18"/>
  <dimension ref="A1:U35"/>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894</v>
      </c>
      <c r="J2" s="366"/>
      <c r="K2" s="364"/>
      <c r="L2" s="363" t="s">
        <v>319</v>
      </c>
      <c r="M2" s="366"/>
      <c r="N2" s="367"/>
      <c r="O2" s="362"/>
      <c r="P2" s="363" t="s">
        <v>895</v>
      </c>
      <c r="Q2" s="364"/>
      <c r="R2" s="368" t="s">
        <v>321</v>
      </c>
      <c r="S2" s="368" t="s">
        <v>322</v>
      </c>
    </row>
    <row r="3" spans="2:19" ht="29.25" customHeight="1">
      <c r="B3" s="369">
        <f>IF('最初に入力'!C2&lt;&gt;"",TEXT('最初に入力'!C2,"m月d日(aaa)"),"")</f>
      </c>
      <c r="C3" s="370"/>
      <c r="D3" s="371">
        <f>'最初に入力'!C5</f>
        <v>0</v>
      </c>
      <c r="E3" s="372"/>
      <c r="F3" s="371">
        <f>S27</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1121</v>
      </c>
      <c r="C5" s="359"/>
      <c r="D5" s="359"/>
      <c r="F5" s="359"/>
      <c r="G5" s="359"/>
      <c r="I5" s="359"/>
      <c r="J5" s="359"/>
      <c r="L5" s="359"/>
      <c r="M5" s="359"/>
      <c r="O5" s="359"/>
      <c r="P5" s="359"/>
      <c r="Q5" s="461"/>
      <c r="R5" s="359"/>
      <c r="S5" s="386" t="s">
        <v>1122</v>
      </c>
    </row>
    <row r="6" spans="2:19" ht="13.5">
      <c r="B6" s="387" t="s">
        <v>1087</v>
      </c>
      <c r="C6" s="388"/>
      <c r="D6" s="389"/>
      <c r="E6" s="390" t="s">
        <v>626</v>
      </c>
      <c r="F6" s="388"/>
      <c r="G6" s="389"/>
      <c r="H6" s="390" t="s">
        <v>930</v>
      </c>
      <c r="I6" s="388"/>
      <c r="J6" s="389"/>
      <c r="K6" s="390" t="s">
        <v>931</v>
      </c>
      <c r="L6" s="388"/>
      <c r="M6" s="389"/>
      <c r="N6" s="390" t="s">
        <v>932</v>
      </c>
      <c r="O6" s="388"/>
      <c r="P6" s="389"/>
      <c r="Q6" s="390" t="s">
        <v>1089</v>
      </c>
      <c r="R6" s="388"/>
      <c r="S6" s="389"/>
    </row>
    <row r="7" spans="2:19" ht="13.5">
      <c r="B7" s="391" t="s">
        <v>331</v>
      </c>
      <c r="C7" s="392" t="s">
        <v>332</v>
      </c>
      <c r="D7" s="393" t="s">
        <v>333</v>
      </c>
      <c r="E7" s="391" t="s">
        <v>815</v>
      </c>
      <c r="F7" s="392" t="s">
        <v>332</v>
      </c>
      <c r="G7" s="393" t="s">
        <v>333</v>
      </c>
      <c r="H7" s="391" t="s">
        <v>815</v>
      </c>
      <c r="I7" s="392" t="s">
        <v>332</v>
      </c>
      <c r="J7" s="393" t="s">
        <v>333</v>
      </c>
      <c r="K7" s="391" t="s">
        <v>335</v>
      </c>
      <c r="L7" s="392" t="s">
        <v>332</v>
      </c>
      <c r="M7" s="393" t="s">
        <v>333</v>
      </c>
      <c r="N7" s="391" t="s">
        <v>335</v>
      </c>
      <c r="O7" s="392" t="s">
        <v>332</v>
      </c>
      <c r="P7" s="393" t="s">
        <v>333</v>
      </c>
      <c r="Q7" s="391" t="s">
        <v>335</v>
      </c>
      <c r="R7" s="392" t="s">
        <v>332</v>
      </c>
      <c r="S7" s="393" t="s">
        <v>333</v>
      </c>
    </row>
    <row r="8" spans="2:21" ht="13.5">
      <c r="B8" s="394" t="s">
        <v>1123</v>
      </c>
      <c r="C8" s="395"/>
      <c r="D8" s="396"/>
      <c r="E8" s="394"/>
      <c r="F8" s="395"/>
      <c r="G8" s="396"/>
      <c r="H8" s="394" t="s">
        <v>1124</v>
      </c>
      <c r="I8" s="395"/>
      <c r="J8" s="396"/>
      <c r="K8" s="394"/>
      <c r="L8" s="395"/>
      <c r="M8" s="396"/>
      <c r="N8" s="394"/>
      <c r="O8" s="395"/>
      <c r="P8" s="396"/>
      <c r="Q8" s="394" t="s">
        <v>1125</v>
      </c>
      <c r="R8" s="395"/>
      <c r="S8" s="396"/>
      <c r="U8" s="677"/>
    </row>
    <row r="9" spans="2:21" ht="13.5">
      <c r="B9" s="397" t="s">
        <v>1126</v>
      </c>
      <c r="C9" s="398">
        <v>4020</v>
      </c>
      <c r="D9" s="399"/>
      <c r="E9" s="397" t="s">
        <v>1127</v>
      </c>
      <c r="F9" s="398">
        <v>1050</v>
      </c>
      <c r="G9" s="399"/>
      <c r="H9" s="397" t="s">
        <v>1128</v>
      </c>
      <c r="I9" s="398">
        <v>1300</v>
      </c>
      <c r="J9" s="399"/>
      <c r="K9" s="397"/>
      <c r="L9" s="398"/>
      <c r="M9" s="399"/>
      <c r="N9" s="397" t="s">
        <v>1129</v>
      </c>
      <c r="O9" s="398">
        <v>1250</v>
      </c>
      <c r="P9" s="399"/>
      <c r="Q9" s="397" t="s">
        <v>1130</v>
      </c>
      <c r="R9" s="398"/>
      <c r="S9" s="399"/>
      <c r="U9" s="677"/>
    </row>
    <row r="10" spans="2:21" ht="13.5">
      <c r="B10" s="397" t="s">
        <v>1131</v>
      </c>
      <c r="C10" s="398">
        <v>1190</v>
      </c>
      <c r="D10" s="399"/>
      <c r="E10" s="397"/>
      <c r="F10" s="398"/>
      <c r="G10" s="399"/>
      <c r="H10" s="397"/>
      <c r="I10" s="398"/>
      <c r="J10" s="399"/>
      <c r="K10" s="397"/>
      <c r="L10" s="398"/>
      <c r="M10" s="399"/>
      <c r="N10" s="397"/>
      <c r="O10" s="398"/>
      <c r="P10" s="399"/>
      <c r="Q10" s="397"/>
      <c r="R10" s="398"/>
      <c r="S10" s="399"/>
      <c r="U10" s="677"/>
    </row>
    <row r="11" spans="2:21" ht="13.5">
      <c r="B11" s="397" t="s">
        <v>1132</v>
      </c>
      <c r="C11" s="398">
        <v>3630</v>
      </c>
      <c r="D11" s="399"/>
      <c r="E11" s="397"/>
      <c r="F11" s="398"/>
      <c r="G11" s="399"/>
      <c r="H11" s="397" t="s">
        <v>1133</v>
      </c>
      <c r="I11" s="398">
        <v>1300</v>
      </c>
      <c r="J11" s="399"/>
      <c r="K11" s="397"/>
      <c r="L11" s="398"/>
      <c r="M11" s="399"/>
      <c r="N11" s="397"/>
      <c r="O11" s="398"/>
      <c r="P11" s="399"/>
      <c r="Q11" s="397" t="s">
        <v>1134</v>
      </c>
      <c r="R11" s="398"/>
      <c r="S11" s="399"/>
      <c r="U11" s="677"/>
    </row>
    <row r="12" spans="2:21" ht="13.5">
      <c r="B12" s="397" t="s">
        <v>1135</v>
      </c>
      <c r="C12" s="398">
        <v>2940</v>
      </c>
      <c r="D12" s="399"/>
      <c r="E12" s="397"/>
      <c r="F12" s="398"/>
      <c r="G12" s="399"/>
      <c r="H12" s="397" t="s">
        <v>1136</v>
      </c>
      <c r="I12" s="398">
        <v>440</v>
      </c>
      <c r="J12" s="399"/>
      <c r="K12" s="397"/>
      <c r="L12" s="398"/>
      <c r="M12" s="399"/>
      <c r="N12" s="397"/>
      <c r="O12" s="398"/>
      <c r="P12" s="399"/>
      <c r="Q12" s="397" t="s">
        <v>1137</v>
      </c>
      <c r="R12" s="398"/>
      <c r="S12" s="399"/>
      <c r="U12" s="677"/>
    </row>
    <row r="13" spans="2:21" ht="13.5">
      <c r="B13" s="397"/>
      <c r="C13" s="398"/>
      <c r="D13" s="399"/>
      <c r="E13" s="397" t="s">
        <v>1138</v>
      </c>
      <c r="F13" s="398">
        <v>1130</v>
      </c>
      <c r="G13" s="399"/>
      <c r="H13" s="397" t="s">
        <v>1139</v>
      </c>
      <c r="I13" s="398">
        <v>1020</v>
      </c>
      <c r="J13" s="399"/>
      <c r="K13" s="397"/>
      <c r="L13" s="398"/>
      <c r="M13" s="399"/>
      <c r="N13" s="397" t="s">
        <v>1139</v>
      </c>
      <c r="O13" s="398">
        <v>80</v>
      </c>
      <c r="P13" s="399"/>
      <c r="Q13" s="397" t="s">
        <v>1140</v>
      </c>
      <c r="R13" s="398"/>
      <c r="S13" s="399"/>
      <c r="U13" s="677"/>
    </row>
    <row r="14" spans="2:21" ht="13.5">
      <c r="B14" s="397"/>
      <c r="C14" s="398"/>
      <c r="D14" s="399"/>
      <c r="E14" s="397"/>
      <c r="F14" s="398"/>
      <c r="G14" s="399"/>
      <c r="H14" s="397"/>
      <c r="I14" s="398"/>
      <c r="J14" s="399"/>
      <c r="K14" s="397"/>
      <c r="L14" s="398"/>
      <c r="M14" s="399"/>
      <c r="N14" s="397"/>
      <c r="O14" s="398"/>
      <c r="P14" s="399"/>
      <c r="Q14" s="397"/>
      <c r="R14" s="398"/>
      <c r="S14" s="399"/>
      <c r="U14" s="677"/>
    </row>
    <row r="15" spans="2:21" ht="13.5">
      <c r="B15" s="397" t="s">
        <v>1141</v>
      </c>
      <c r="C15" s="398">
        <v>790</v>
      </c>
      <c r="D15" s="399"/>
      <c r="E15" s="397"/>
      <c r="F15" s="398"/>
      <c r="G15" s="399"/>
      <c r="H15" s="397"/>
      <c r="I15" s="398"/>
      <c r="J15" s="399"/>
      <c r="K15" s="397"/>
      <c r="L15" s="398"/>
      <c r="M15" s="399"/>
      <c r="N15" s="397"/>
      <c r="O15" s="398"/>
      <c r="P15" s="399"/>
      <c r="Q15" s="397" t="s">
        <v>1142</v>
      </c>
      <c r="R15" s="398"/>
      <c r="S15" s="399"/>
      <c r="U15" s="677"/>
    </row>
    <row r="16" spans="2:21" ht="13.5">
      <c r="B16" s="397" t="s">
        <v>1143</v>
      </c>
      <c r="C16" s="398">
        <v>200</v>
      </c>
      <c r="D16" s="399"/>
      <c r="E16" s="397"/>
      <c r="F16" s="398"/>
      <c r="G16" s="399"/>
      <c r="H16" s="397" t="s">
        <v>1144</v>
      </c>
      <c r="I16" s="398">
        <v>30</v>
      </c>
      <c r="J16" s="399"/>
      <c r="K16" s="397"/>
      <c r="L16" s="398"/>
      <c r="M16" s="399"/>
      <c r="N16" s="397"/>
      <c r="O16" s="398"/>
      <c r="P16" s="399"/>
      <c r="Q16" s="397"/>
      <c r="R16" s="398"/>
      <c r="S16" s="399"/>
      <c r="U16" s="677"/>
    </row>
    <row r="17" spans="2:21" ht="13.5">
      <c r="B17" s="397" t="s">
        <v>1145</v>
      </c>
      <c r="C17" s="398">
        <v>2440</v>
      </c>
      <c r="D17" s="399"/>
      <c r="E17" s="397"/>
      <c r="F17" s="398"/>
      <c r="G17" s="399"/>
      <c r="H17" s="397" t="s">
        <v>1146</v>
      </c>
      <c r="I17" s="398">
        <v>1210</v>
      </c>
      <c r="J17" s="399"/>
      <c r="K17" s="397"/>
      <c r="L17" s="398"/>
      <c r="M17" s="399"/>
      <c r="N17" s="397"/>
      <c r="O17" s="398"/>
      <c r="P17" s="399"/>
      <c r="Q17" s="397" t="s">
        <v>1147</v>
      </c>
      <c r="R17" s="398"/>
      <c r="S17" s="399"/>
      <c r="U17" s="677"/>
    </row>
    <row r="18" spans="2:19" ht="13.5">
      <c r="B18" s="397" t="s">
        <v>1148</v>
      </c>
      <c r="C18" s="398">
        <v>1180</v>
      </c>
      <c r="D18" s="399"/>
      <c r="E18" s="397"/>
      <c r="F18" s="398"/>
      <c r="G18" s="399"/>
      <c r="H18" s="397"/>
      <c r="I18" s="398"/>
      <c r="J18" s="399"/>
      <c r="K18" s="397"/>
      <c r="L18" s="398"/>
      <c r="M18" s="399"/>
      <c r="N18" s="397"/>
      <c r="O18" s="398"/>
      <c r="P18" s="399"/>
      <c r="Q18" s="397"/>
      <c r="R18" s="398"/>
      <c r="S18" s="399"/>
    </row>
    <row r="19" spans="2:19" ht="13.5">
      <c r="B19" s="397"/>
      <c r="C19" s="398"/>
      <c r="D19" s="399"/>
      <c r="E19" s="397"/>
      <c r="F19" s="398"/>
      <c r="G19" s="399"/>
      <c r="H19" s="397"/>
      <c r="I19" s="398"/>
      <c r="J19" s="399"/>
      <c r="K19" s="397"/>
      <c r="L19" s="398"/>
      <c r="M19" s="399"/>
      <c r="N19" s="397"/>
      <c r="O19" s="398"/>
      <c r="P19" s="399"/>
      <c r="Q19" s="397"/>
      <c r="R19" s="398"/>
      <c r="S19" s="399"/>
    </row>
    <row r="20" spans="2:19" ht="13.5">
      <c r="B20" s="397"/>
      <c r="C20" s="398"/>
      <c r="D20" s="399"/>
      <c r="E20" s="397"/>
      <c r="F20" s="398"/>
      <c r="G20" s="399"/>
      <c r="H20" s="397"/>
      <c r="I20" s="398"/>
      <c r="J20" s="399"/>
      <c r="K20" s="397"/>
      <c r="L20" s="398"/>
      <c r="M20" s="399"/>
      <c r="N20" s="397"/>
      <c r="O20" s="398"/>
      <c r="P20" s="399"/>
      <c r="Q20" s="397"/>
      <c r="R20" s="398"/>
      <c r="S20" s="399"/>
    </row>
    <row r="21" spans="2:19" ht="13.5">
      <c r="B21" s="678" t="s">
        <v>1149</v>
      </c>
      <c r="C21" s="398">
        <v>3150</v>
      </c>
      <c r="D21" s="399"/>
      <c r="E21" s="397"/>
      <c r="F21" s="398"/>
      <c r="G21" s="399"/>
      <c r="H21" s="397"/>
      <c r="I21" s="398"/>
      <c r="J21" s="399"/>
      <c r="K21" s="397"/>
      <c r="L21" s="398"/>
      <c r="M21" s="399"/>
      <c r="N21" s="397"/>
      <c r="O21" s="398"/>
      <c r="P21" s="399"/>
      <c r="Q21" s="397"/>
      <c r="R21" s="398"/>
      <c r="S21" s="399"/>
    </row>
    <row r="22" spans="2:19" ht="13.5">
      <c r="B22" s="397" t="s">
        <v>1150</v>
      </c>
      <c r="C22" s="401"/>
      <c r="D22" s="402"/>
      <c r="E22" s="400"/>
      <c r="F22" s="401"/>
      <c r="G22" s="402"/>
      <c r="H22" s="400"/>
      <c r="I22" s="401"/>
      <c r="J22" s="402"/>
      <c r="K22" s="400"/>
      <c r="L22" s="401"/>
      <c r="M22" s="402"/>
      <c r="N22" s="400"/>
      <c r="O22" s="401"/>
      <c r="P22" s="402"/>
      <c r="Q22" s="400"/>
      <c r="R22" s="401"/>
      <c r="S22" s="402"/>
    </row>
    <row r="23" spans="2:19" ht="13.5">
      <c r="B23" s="397" t="s">
        <v>1151</v>
      </c>
      <c r="C23" s="401"/>
      <c r="D23" s="402"/>
      <c r="E23" s="400"/>
      <c r="F23" s="401"/>
      <c r="G23" s="402"/>
      <c r="H23" s="400"/>
      <c r="I23" s="401"/>
      <c r="J23" s="402"/>
      <c r="K23" s="400"/>
      <c r="L23" s="401"/>
      <c r="M23" s="402"/>
      <c r="N23" s="400"/>
      <c r="O23" s="401"/>
      <c r="P23" s="402"/>
      <c r="Q23" s="400"/>
      <c r="R23" s="401"/>
      <c r="S23" s="402"/>
    </row>
    <row r="24" spans="2:19" ht="13.5">
      <c r="B24" s="679" t="s">
        <v>1152</v>
      </c>
      <c r="C24" s="401">
        <v>490</v>
      </c>
      <c r="D24" s="402"/>
      <c r="E24" s="400"/>
      <c r="F24" s="401"/>
      <c r="G24" s="402"/>
      <c r="H24" s="400"/>
      <c r="I24" s="401"/>
      <c r="J24" s="402"/>
      <c r="K24" s="400"/>
      <c r="L24" s="401"/>
      <c r="M24" s="402"/>
      <c r="N24" s="400"/>
      <c r="O24" s="401"/>
      <c r="P24" s="402"/>
      <c r="Q24" s="400"/>
      <c r="R24" s="401"/>
      <c r="S24" s="402"/>
    </row>
    <row r="25" spans="2:19" ht="13.5">
      <c r="B25" s="404"/>
      <c r="C25" s="405"/>
      <c r="D25" s="406"/>
      <c r="E25" s="404"/>
      <c r="F25" s="405"/>
      <c r="G25" s="406"/>
      <c r="H25" s="404"/>
      <c r="I25" s="405"/>
      <c r="J25" s="406"/>
      <c r="K25" s="404"/>
      <c r="L25" s="405"/>
      <c r="M25" s="406"/>
      <c r="N25" s="404"/>
      <c r="O25" s="405"/>
      <c r="P25" s="406"/>
      <c r="Q25" s="404"/>
      <c r="R25" s="405"/>
      <c r="S25" s="406"/>
    </row>
    <row r="26" spans="2:19" ht="13.5">
      <c r="B26" s="391" t="s">
        <v>573</v>
      </c>
      <c r="C26" s="409">
        <f>SUM(C8:C25)</f>
        <v>20030</v>
      </c>
      <c r="D26" s="410">
        <f>SUM(D8:D25)</f>
        <v>0</v>
      </c>
      <c r="E26" s="408" t="s">
        <v>574</v>
      </c>
      <c r="F26" s="409">
        <f>SUM(F8:F25)</f>
        <v>2180</v>
      </c>
      <c r="G26" s="410">
        <f>SUM(G8:G25)</f>
        <v>0</v>
      </c>
      <c r="H26" s="408" t="s">
        <v>575</v>
      </c>
      <c r="I26" s="409">
        <f>SUM(I8:I25)</f>
        <v>5300</v>
      </c>
      <c r="J26" s="410">
        <f>SUM(J8:J25)</f>
        <v>0</v>
      </c>
      <c r="K26" s="391" t="s">
        <v>536</v>
      </c>
      <c r="L26" s="409">
        <f>SUM(L8:L25)</f>
        <v>0</v>
      </c>
      <c r="M26" s="410">
        <f>SUM(M8:M25)</f>
        <v>0</v>
      </c>
      <c r="N26" s="391" t="s">
        <v>924</v>
      </c>
      <c r="O26" s="409">
        <f>SUM(O8:O25)</f>
        <v>1330</v>
      </c>
      <c r="P26" s="410">
        <f>SUM(P8:P25)</f>
        <v>0</v>
      </c>
      <c r="Q26" s="391" t="s">
        <v>537</v>
      </c>
      <c r="R26" s="409">
        <f>SUM(R8:R25)</f>
        <v>0</v>
      </c>
      <c r="S26" s="410">
        <f>SUM(S8:S25)</f>
        <v>0</v>
      </c>
    </row>
    <row r="27" spans="2:19" ht="13.5">
      <c r="B27" s="411"/>
      <c r="C27" s="413"/>
      <c r="D27" s="413"/>
      <c r="E27" s="412"/>
      <c r="F27" s="413"/>
      <c r="G27" s="413"/>
      <c r="H27" s="412"/>
      <c r="I27" s="413"/>
      <c r="J27" s="413"/>
      <c r="K27" s="411"/>
      <c r="L27" s="413"/>
      <c r="M27" s="413"/>
      <c r="N27" s="411"/>
      <c r="O27" s="413"/>
      <c r="P27" s="413"/>
      <c r="Q27" s="414" t="s">
        <v>538</v>
      </c>
      <c r="R27" s="415">
        <f>SUM(C26,F26,I26,L26,O26,R26)</f>
        <v>28840</v>
      </c>
      <c r="S27" s="416">
        <f>SUM(D26,G26,J26,M26,P26,S26)</f>
        <v>0</v>
      </c>
    </row>
    <row r="28" spans="2:9" ht="13.5">
      <c r="B28" s="417" t="s">
        <v>1153</v>
      </c>
      <c r="C28" s="648"/>
      <c r="D28" s="648"/>
      <c r="E28" s="420"/>
      <c r="F28" s="648"/>
      <c r="G28" s="648"/>
      <c r="H28" s="420"/>
      <c r="I28" s="648"/>
    </row>
    <row r="29" spans="2:9" ht="13.5">
      <c r="B29" s="417" t="s">
        <v>1154</v>
      </c>
      <c r="C29" s="648"/>
      <c r="D29" s="648"/>
      <c r="E29" s="420"/>
      <c r="F29" s="648"/>
      <c r="G29" s="648"/>
      <c r="H29" s="420"/>
      <c r="I29" s="648"/>
    </row>
    <row r="30" spans="2:9" ht="13.5">
      <c r="B30" s="417" t="s">
        <v>1155</v>
      </c>
      <c r="C30" s="648"/>
      <c r="D30" s="648"/>
      <c r="E30" s="420"/>
      <c r="F30" s="648"/>
      <c r="G30" s="648"/>
      <c r="H30" s="420"/>
      <c r="I30" s="648"/>
    </row>
    <row r="31" spans="2:19" ht="13.5">
      <c r="B31" s="419" t="s">
        <v>492</v>
      </c>
      <c r="C31" s="419"/>
      <c r="D31" s="419"/>
      <c r="E31" s="419"/>
      <c r="F31" s="419"/>
      <c r="G31" s="419"/>
      <c r="H31" s="419"/>
      <c r="I31" s="419"/>
      <c r="J31" s="419"/>
      <c r="K31" s="419"/>
      <c r="L31" s="419"/>
      <c r="M31" s="419"/>
      <c r="N31" s="419"/>
      <c r="O31" s="419"/>
      <c r="P31" s="419"/>
      <c r="Q31" s="419"/>
      <c r="R31" s="419"/>
      <c r="S31" s="419"/>
    </row>
    <row r="33" spans="2:9" ht="13.5">
      <c r="B33" s="417"/>
      <c r="C33" s="648"/>
      <c r="D33" s="648"/>
      <c r="E33" s="420"/>
      <c r="F33" s="648"/>
      <c r="G33" s="648"/>
      <c r="H33" s="420"/>
      <c r="I33" s="648"/>
    </row>
    <row r="34" spans="2:9" ht="13.5">
      <c r="B34" s="417"/>
      <c r="C34" s="648"/>
      <c r="D34" s="648"/>
      <c r="E34" s="420"/>
      <c r="F34" s="648"/>
      <c r="G34" s="648"/>
      <c r="H34" s="420"/>
      <c r="I34" s="648"/>
    </row>
    <row r="35" spans="2:19" ht="13.5">
      <c r="B35" s="419"/>
      <c r="C35" s="419"/>
      <c r="D35" s="419"/>
      <c r="E35" s="419"/>
      <c r="F35" s="419"/>
      <c r="G35" s="419"/>
      <c r="H35" s="419"/>
      <c r="I35" s="419"/>
      <c r="J35" s="419"/>
      <c r="K35" s="419"/>
      <c r="L35" s="419"/>
      <c r="M35" s="419"/>
      <c r="N35" s="419"/>
      <c r="O35" s="419"/>
      <c r="P35" s="419"/>
      <c r="Q35" s="419"/>
      <c r="R35" s="419"/>
      <c r="S35" s="419"/>
    </row>
  </sheetData>
  <sheetProtection sheet="1"/>
  <mergeCells count="4">
    <mergeCell ref="D3:E3"/>
    <mergeCell ref="F3:G3"/>
    <mergeCell ref="B31:S31"/>
    <mergeCell ref="B35:S35"/>
  </mergeCells>
  <conditionalFormatting sqref="D8:D25 G8:G25 J8:J25 M8:M25 P8:P25 S8:S25">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4.xml><?xml version="1.0" encoding="utf-8"?>
<worksheet xmlns="http://schemas.openxmlformats.org/spreadsheetml/2006/main" xmlns:r="http://schemas.openxmlformats.org/officeDocument/2006/relationships">
  <sheetPr codeName="Sheet19"/>
  <dimension ref="A1:U46"/>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318</v>
      </c>
      <c r="J2" s="366"/>
      <c r="K2" s="364"/>
      <c r="L2" s="363" t="s">
        <v>319</v>
      </c>
      <c r="M2" s="366"/>
      <c r="N2" s="367"/>
      <c r="O2" s="362"/>
      <c r="P2" s="363" t="s">
        <v>320</v>
      </c>
      <c r="Q2" s="364"/>
      <c r="R2" s="368" t="s">
        <v>810</v>
      </c>
      <c r="S2" s="368" t="s">
        <v>322</v>
      </c>
    </row>
    <row r="3" spans="2:19" ht="29.25" customHeight="1">
      <c r="B3" s="369">
        <f>IF('最初に入力'!C2&lt;&gt;"",TEXT('最初に入力'!C2,"m月d日(aaa)"),"")</f>
      </c>
      <c r="C3" s="370"/>
      <c r="D3" s="371">
        <f>'最初に入力'!C5</f>
        <v>0</v>
      </c>
      <c r="E3" s="372"/>
      <c r="F3" s="371">
        <f>SUM(S32,S42)</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row>
    <row r="5" spans="2:19" ht="13.5">
      <c r="B5" s="384" t="s">
        <v>1156</v>
      </c>
      <c r="C5" s="359"/>
      <c r="D5" s="359"/>
      <c r="F5" s="359"/>
      <c r="G5" s="359"/>
      <c r="I5" s="359"/>
      <c r="J5" s="359"/>
      <c r="L5" s="359"/>
      <c r="M5" s="359"/>
      <c r="O5" s="359"/>
      <c r="P5" s="359"/>
      <c r="Q5" s="461"/>
      <c r="R5" s="359"/>
      <c r="S5" s="386" t="s">
        <v>1122</v>
      </c>
    </row>
    <row r="6" spans="2:19" ht="13.5">
      <c r="B6" s="387" t="s">
        <v>1087</v>
      </c>
      <c r="C6" s="388"/>
      <c r="D6" s="389"/>
      <c r="E6" s="390" t="s">
        <v>626</v>
      </c>
      <c r="F6" s="388"/>
      <c r="G6" s="389"/>
      <c r="H6" s="390" t="s">
        <v>930</v>
      </c>
      <c r="I6" s="388"/>
      <c r="J6" s="389"/>
      <c r="K6" s="390" t="s">
        <v>931</v>
      </c>
      <c r="L6" s="388"/>
      <c r="M6" s="389"/>
      <c r="N6" s="390" t="s">
        <v>932</v>
      </c>
      <c r="O6" s="388"/>
      <c r="P6" s="389"/>
      <c r="Q6" s="390" t="s">
        <v>1089</v>
      </c>
      <c r="R6" s="388"/>
      <c r="S6" s="389"/>
    </row>
    <row r="7" spans="2:19" ht="13.5">
      <c r="B7" s="391" t="s">
        <v>331</v>
      </c>
      <c r="C7" s="392" t="s">
        <v>332</v>
      </c>
      <c r="D7" s="393" t="s">
        <v>333</v>
      </c>
      <c r="E7" s="391" t="s">
        <v>815</v>
      </c>
      <c r="F7" s="392" t="s">
        <v>332</v>
      </c>
      <c r="G7" s="393" t="s">
        <v>333</v>
      </c>
      <c r="H7" s="391" t="s">
        <v>815</v>
      </c>
      <c r="I7" s="392" t="s">
        <v>332</v>
      </c>
      <c r="J7" s="393" t="s">
        <v>333</v>
      </c>
      <c r="K7" s="391" t="s">
        <v>335</v>
      </c>
      <c r="L7" s="392" t="s">
        <v>332</v>
      </c>
      <c r="M7" s="393" t="s">
        <v>333</v>
      </c>
      <c r="N7" s="391" t="s">
        <v>1157</v>
      </c>
      <c r="O7" s="392" t="s">
        <v>332</v>
      </c>
      <c r="P7" s="393" t="s">
        <v>333</v>
      </c>
      <c r="Q7" s="391" t="s">
        <v>335</v>
      </c>
      <c r="R7" s="392" t="s">
        <v>332</v>
      </c>
      <c r="S7" s="393" t="s">
        <v>333</v>
      </c>
    </row>
    <row r="8" spans="2:21" ht="13.5">
      <c r="B8" s="394" t="s">
        <v>1158</v>
      </c>
      <c r="C8" s="395">
        <v>3050</v>
      </c>
      <c r="D8" s="396"/>
      <c r="E8" s="394" t="s">
        <v>1159</v>
      </c>
      <c r="F8" s="395">
        <v>1450</v>
      </c>
      <c r="G8" s="396"/>
      <c r="H8" s="394" t="s">
        <v>1159</v>
      </c>
      <c r="I8" s="395">
        <v>620</v>
      </c>
      <c r="J8" s="396"/>
      <c r="K8" s="394" t="s">
        <v>1160</v>
      </c>
      <c r="L8" s="395">
        <v>1970</v>
      </c>
      <c r="M8" s="396"/>
      <c r="N8" s="394"/>
      <c r="O8" s="395"/>
      <c r="P8" s="396"/>
      <c r="Q8" s="394" t="s">
        <v>1161</v>
      </c>
      <c r="R8" s="395"/>
      <c r="S8" s="396"/>
      <c r="U8" s="677"/>
    </row>
    <row r="9" spans="2:21" ht="13.5">
      <c r="B9" s="675" t="s">
        <v>1162</v>
      </c>
      <c r="C9" s="398">
        <v>2830</v>
      </c>
      <c r="D9" s="680"/>
      <c r="E9" s="675" t="s">
        <v>1163</v>
      </c>
      <c r="F9" s="398">
        <v>800</v>
      </c>
      <c r="G9" s="680"/>
      <c r="H9" s="675" t="s">
        <v>1164</v>
      </c>
      <c r="I9" s="398">
        <v>1470</v>
      </c>
      <c r="J9" s="680"/>
      <c r="K9" s="675"/>
      <c r="L9" s="398"/>
      <c r="M9" s="680"/>
      <c r="N9" s="675"/>
      <c r="O9" s="398"/>
      <c r="P9" s="680"/>
      <c r="Q9" s="675"/>
      <c r="R9" s="398"/>
      <c r="S9" s="680"/>
      <c r="U9" s="677"/>
    </row>
    <row r="10" spans="2:21" ht="13.5">
      <c r="B10" s="675"/>
      <c r="C10" s="398"/>
      <c r="D10" s="680"/>
      <c r="E10" s="675"/>
      <c r="F10" s="398"/>
      <c r="G10" s="680"/>
      <c r="H10" s="675" t="s">
        <v>1165</v>
      </c>
      <c r="I10" s="398">
        <v>1230</v>
      </c>
      <c r="J10" s="680"/>
      <c r="K10" s="675" t="s">
        <v>1166</v>
      </c>
      <c r="L10" s="398"/>
      <c r="M10" s="680"/>
      <c r="N10" s="675"/>
      <c r="O10" s="398"/>
      <c r="P10" s="680"/>
      <c r="Q10" s="675" t="s">
        <v>1167</v>
      </c>
      <c r="R10" s="398"/>
      <c r="S10" s="680"/>
      <c r="U10" s="677"/>
    </row>
    <row r="11" spans="2:21" ht="13.5">
      <c r="B11" s="675" t="s">
        <v>1168</v>
      </c>
      <c r="C11" s="398">
        <v>1770</v>
      </c>
      <c r="D11" s="680"/>
      <c r="E11" s="675"/>
      <c r="F11" s="398"/>
      <c r="G11" s="680"/>
      <c r="H11" s="675" t="s">
        <v>1169</v>
      </c>
      <c r="I11" s="398">
        <v>270</v>
      </c>
      <c r="J11" s="680"/>
      <c r="K11" s="675"/>
      <c r="L11" s="398"/>
      <c r="M11" s="680"/>
      <c r="N11" s="675"/>
      <c r="O11" s="398"/>
      <c r="P11" s="680"/>
      <c r="Q11" s="675" t="s">
        <v>1170</v>
      </c>
      <c r="R11" s="398"/>
      <c r="S11" s="680"/>
      <c r="U11" s="677"/>
    </row>
    <row r="12" spans="2:21" ht="13.5">
      <c r="B12" s="675" t="s">
        <v>1171</v>
      </c>
      <c r="C12" s="398">
        <v>3150</v>
      </c>
      <c r="D12" s="680"/>
      <c r="E12" s="681" t="s">
        <v>1172</v>
      </c>
      <c r="F12" s="398"/>
      <c r="G12" s="680"/>
      <c r="H12" s="675" t="s">
        <v>1173</v>
      </c>
      <c r="I12" s="398">
        <v>1010</v>
      </c>
      <c r="J12" s="680"/>
      <c r="K12" s="675"/>
      <c r="L12" s="398"/>
      <c r="M12" s="680"/>
      <c r="N12" s="675"/>
      <c r="O12" s="398"/>
      <c r="P12" s="680"/>
      <c r="Q12" s="675"/>
      <c r="R12" s="398"/>
      <c r="S12" s="680"/>
      <c r="U12" s="677"/>
    </row>
    <row r="13" spans="2:21" ht="13.5">
      <c r="B13" s="519" t="s">
        <v>1174</v>
      </c>
      <c r="C13" s="398">
        <v>5500</v>
      </c>
      <c r="D13" s="680"/>
      <c r="E13" s="675" t="s">
        <v>1175</v>
      </c>
      <c r="F13" s="398"/>
      <c r="G13" s="680"/>
      <c r="H13" s="675" t="s">
        <v>1176</v>
      </c>
      <c r="I13" s="398">
        <v>1280</v>
      </c>
      <c r="J13" s="680"/>
      <c r="K13" s="675"/>
      <c r="L13" s="398"/>
      <c r="M13" s="680"/>
      <c r="N13" s="675"/>
      <c r="O13" s="398"/>
      <c r="P13" s="680"/>
      <c r="Q13" s="675" t="s">
        <v>1177</v>
      </c>
      <c r="R13" s="398"/>
      <c r="S13" s="680"/>
      <c r="U13" s="677"/>
    </row>
    <row r="14" spans="2:19" ht="13.5">
      <c r="B14" s="675"/>
      <c r="C14" s="398"/>
      <c r="D14" s="680"/>
      <c r="E14" s="675"/>
      <c r="F14" s="398"/>
      <c r="G14" s="680"/>
      <c r="H14" s="675"/>
      <c r="I14" s="398"/>
      <c r="J14" s="680"/>
      <c r="K14" s="675"/>
      <c r="L14" s="398"/>
      <c r="M14" s="680"/>
      <c r="N14" s="675"/>
      <c r="O14" s="398"/>
      <c r="P14" s="680"/>
      <c r="Q14" s="675" t="s">
        <v>1178</v>
      </c>
      <c r="R14" s="398"/>
      <c r="S14" s="680"/>
    </row>
    <row r="15" spans="2:19" ht="13.5">
      <c r="B15" s="682" t="s">
        <v>1179</v>
      </c>
      <c r="C15" s="398">
        <v>610</v>
      </c>
      <c r="D15" s="680"/>
      <c r="E15" s="675"/>
      <c r="F15" s="398"/>
      <c r="G15" s="680"/>
      <c r="H15" s="675"/>
      <c r="I15" s="398"/>
      <c r="J15" s="680"/>
      <c r="K15" s="675"/>
      <c r="L15" s="398"/>
      <c r="M15" s="680"/>
      <c r="N15" s="675"/>
      <c r="O15" s="398"/>
      <c r="P15" s="680"/>
      <c r="Q15" s="675" t="s">
        <v>1180</v>
      </c>
      <c r="R15" s="398"/>
      <c r="S15" s="680"/>
    </row>
    <row r="16" spans="2:19" ht="13.5">
      <c r="B16" s="682" t="s">
        <v>1181</v>
      </c>
      <c r="C16" s="398">
        <v>410</v>
      </c>
      <c r="D16" s="680"/>
      <c r="E16" s="682" t="s">
        <v>1182</v>
      </c>
      <c r="F16" s="398">
        <v>640</v>
      </c>
      <c r="G16" s="680"/>
      <c r="H16" s="682" t="s">
        <v>1183</v>
      </c>
      <c r="I16" s="398">
        <v>100</v>
      </c>
      <c r="J16" s="680"/>
      <c r="K16" s="675"/>
      <c r="L16" s="398"/>
      <c r="M16" s="680"/>
      <c r="N16" s="675"/>
      <c r="O16" s="398"/>
      <c r="P16" s="680"/>
      <c r="Q16" s="675"/>
      <c r="R16" s="398"/>
      <c r="S16" s="680"/>
    </row>
    <row r="17" spans="2:19" ht="13.5">
      <c r="B17" s="675"/>
      <c r="C17" s="398"/>
      <c r="D17" s="680"/>
      <c r="E17" s="675"/>
      <c r="F17" s="398"/>
      <c r="G17" s="680"/>
      <c r="H17" s="675"/>
      <c r="I17" s="398"/>
      <c r="J17" s="680"/>
      <c r="K17" s="675"/>
      <c r="L17" s="398"/>
      <c r="M17" s="680"/>
      <c r="N17" s="675"/>
      <c r="O17" s="398"/>
      <c r="P17" s="680"/>
      <c r="Q17" s="675"/>
      <c r="R17" s="398"/>
      <c r="S17" s="680"/>
    </row>
    <row r="18" spans="2:19" ht="13.5">
      <c r="B18" s="682" t="s">
        <v>1184</v>
      </c>
      <c r="C18" s="398">
        <v>130</v>
      </c>
      <c r="D18" s="680"/>
      <c r="E18" s="675"/>
      <c r="F18" s="398"/>
      <c r="G18" s="680"/>
      <c r="H18" s="682" t="s">
        <v>1185</v>
      </c>
      <c r="I18" s="398">
        <v>50</v>
      </c>
      <c r="J18" s="680"/>
      <c r="K18" s="675"/>
      <c r="L18" s="398"/>
      <c r="M18" s="680"/>
      <c r="N18" s="675"/>
      <c r="O18" s="398"/>
      <c r="P18" s="680"/>
      <c r="Q18" s="675"/>
      <c r="R18" s="398"/>
      <c r="S18" s="680"/>
    </row>
    <row r="19" spans="2:19" ht="13.5">
      <c r="B19" s="397"/>
      <c r="C19" s="398"/>
      <c r="D19" s="399"/>
      <c r="E19" s="397"/>
      <c r="F19" s="398"/>
      <c r="G19" s="399"/>
      <c r="H19" s="397"/>
      <c r="I19" s="398"/>
      <c r="J19" s="399"/>
      <c r="K19" s="397"/>
      <c r="L19" s="398"/>
      <c r="M19" s="399"/>
      <c r="N19" s="397"/>
      <c r="O19" s="398"/>
      <c r="P19" s="399"/>
      <c r="Q19" s="397"/>
      <c r="R19" s="398"/>
      <c r="S19" s="399"/>
    </row>
    <row r="20" spans="2:19" ht="13.5">
      <c r="B20" s="397" t="s">
        <v>1186</v>
      </c>
      <c r="C20" s="398">
        <v>2580</v>
      </c>
      <c r="D20" s="399"/>
      <c r="E20" s="675" t="s">
        <v>1187</v>
      </c>
      <c r="F20" s="398">
        <v>690</v>
      </c>
      <c r="G20" s="399"/>
      <c r="H20" s="397" t="s">
        <v>1188</v>
      </c>
      <c r="I20" s="398">
        <v>500</v>
      </c>
      <c r="J20" s="399"/>
      <c r="K20" s="683" t="s">
        <v>1189</v>
      </c>
      <c r="L20" s="398"/>
      <c r="M20" s="399"/>
      <c r="N20" s="400"/>
      <c r="O20" s="401"/>
      <c r="P20" s="399"/>
      <c r="Q20" s="400"/>
      <c r="R20" s="401"/>
      <c r="S20" s="399"/>
    </row>
    <row r="21" spans="2:19" ht="13.5">
      <c r="B21" s="400"/>
      <c r="C21" s="401"/>
      <c r="D21" s="402"/>
      <c r="E21" s="400" t="s">
        <v>1190</v>
      </c>
      <c r="F21" s="401"/>
      <c r="G21" s="402"/>
      <c r="H21" s="400"/>
      <c r="I21" s="401"/>
      <c r="J21" s="402"/>
      <c r="K21" s="400"/>
      <c r="L21" s="401"/>
      <c r="M21" s="402"/>
      <c r="N21" s="400"/>
      <c r="O21" s="401"/>
      <c r="P21" s="402"/>
      <c r="Q21" s="400"/>
      <c r="R21" s="401"/>
      <c r="S21" s="402"/>
    </row>
    <row r="22" spans="2:19" ht="13.5">
      <c r="B22" s="400"/>
      <c r="C22" s="401"/>
      <c r="D22" s="402"/>
      <c r="E22" s="400" t="s">
        <v>1191</v>
      </c>
      <c r="F22" s="401"/>
      <c r="G22" s="402"/>
      <c r="H22" s="400" t="s">
        <v>1192</v>
      </c>
      <c r="I22" s="401">
        <v>150</v>
      </c>
      <c r="J22" s="402"/>
      <c r="K22" s="400" t="s">
        <v>1193</v>
      </c>
      <c r="L22" s="401">
        <v>140</v>
      </c>
      <c r="M22" s="402"/>
      <c r="N22" s="400"/>
      <c r="O22" s="401"/>
      <c r="P22" s="402"/>
      <c r="Q22" s="400"/>
      <c r="R22" s="401"/>
      <c r="S22" s="402"/>
    </row>
    <row r="23" spans="2:19" ht="13.5">
      <c r="B23" s="400" t="s">
        <v>1194</v>
      </c>
      <c r="C23" s="401">
        <v>940</v>
      </c>
      <c r="D23" s="402"/>
      <c r="E23" s="400"/>
      <c r="F23" s="401"/>
      <c r="G23" s="402"/>
      <c r="H23" s="400" t="s">
        <v>1195</v>
      </c>
      <c r="I23" s="401">
        <v>170</v>
      </c>
      <c r="J23" s="402"/>
      <c r="K23" s="684" t="s">
        <v>1196</v>
      </c>
      <c r="L23" s="685"/>
      <c r="M23" s="686"/>
      <c r="N23" s="400"/>
      <c r="O23" s="401"/>
      <c r="P23" s="402"/>
      <c r="Q23" s="400"/>
      <c r="R23" s="401"/>
      <c r="S23" s="402"/>
    </row>
    <row r="24" spans="2:19" ht="13.5">
      <c r="B24" s="400" t="s">
        <v>1197</v>
      </c>
      <c r="C24" s="401"/>
      <c r="D24" s="402"/>
      <c r="E24" s="400"/>
      <c r="F24" s="401"/>
      <c r="G24" s="402"/>
      <c r="H24" s="400"/>
      <c r="I24" s="401"/>
      <c r="J24" s="402"/>
      <c r="K24" s="400"/>
      <c r="L24" s="401"/>
      <c r="M24" s="402"/>
      <c r="N24" s="400"/>
      <c r="O24" s="401"/>
      <c r="P24" s="402"/>
      <c r="Q24" s="400"/>
      <c r="R24" s="401"/>
      <c r="S24" s="402"/>
    </row>
    <row r="25" spans="2:19" ht="13.5">
      <c r="B25" s="400" t="s">
        <v>1198</v>
      </c>
      <c r="C25" s="401">
        <v>840</v>
      </c>
      <c r="D25" s="402"/>
      <c r="E25" s="400"/>
      <c r="F25" s="401"/>
      <c r="G25" s="402"/>
      <c r="H25" s="400" t="s">
        <v>1199</v>
      </c>
      <c r="I25" s="401">
        <v>190</v>
      </c>
      <c r="J25" s="402"/>
      <c r="K25" s="400"/>
      <c r="L25" s="401"/>
      <c r="M25" s="402"/>
      <c r="N25" s="400"/>
      <c r="O25" s="401"/>
      <c r="P25" s="402"/>
      <c r="Q25" s="400"/>
      <c r="R25" s="401"/>
      <c r="S25" s="402"/>
    </row>
    <row r="26" spans="2:19" ht="13.5">
      <c r="B26" s="400" t="s">
        <v>1200</v>
      </c>
      <c r="C26" s="401">
        <v>250</v>
      </c>
      <c r="D26" s="402"/>
      <c r="E26" s="400"/>
      <c r="F26" s="401"/>
      <c r="G26" s="402"/>
      <c r="H26" s="400"/>
      <c r="I26" s="401"/>
      <c r="J26" s="402"/>
      <c r="K26" s="400"/>
      <c r="L26" s="401"/>
      <c r="M26" s="402"/>
      <c r="N26" s="400"/>
      <c r="O26" s="401"/>
      <c r="P26" s="402"/>
      <c r="Q26" s="400"/>
      <c r="R26" s="401"/>
      <c r="S26" s="402"/>
    </row>
    <row r="27" spans="2:19" ht="13.5">
      <c r="B27" s="400"/>
      <c r="C27" s="401"/>
      <c r="D27" s="402"/>
      <c r="E27" s="400"/>
      <c r="F27" s="401"/>
      <c r="G27" s="402"/>
      <c r="H27" s="400"/>
      <c r="I27" s="401"/>
      <c r="J27" s="402"/>
      <c r="K27" s="400"/>
      <c r="L27" s="401"/>
      <c r="M27" s="402"/>
      <c r="N27" s="400"/>
      <c r="O27" s="401"/>
      <c r="P27" s="402"/>
      <c r="Q27" s="400"/>
      <c r="R27" s="401"/>
      <c r="S27" s="402"/>
    </row>
    <row r="28" spans="2:19" ht="13.5">
      <c r="B28" s="682" t="s">
        <v>1201</v>
      </c>
      <c r="C28" s="401">
        <v>1520</v>
      </c>
      <c r="D28" s="402"/>
      <c r="E28" s="400"/>
      <c r="F28" s="401"/>
      <c r="G28" s="402"/>
      <c r="H28" s="682" t="s">
        <v>1202</v>
      </c>
      <c r="I28" s="401">
        <v>650</v>
      </c>
      <c r="J28" s="402"/>
      <c r="K28" s="400"/>
      <c r="L28" s="401"/>
      <c r="M28" s="402"/>
      <c r="N28" s="400"/>
      <c r="O28" s="401"/>
      <c r="P28" s="402"/>
      <c r="Q28" s="400"/>
      <c r="R28" s="401"/>
      <c r="S28" s="402"/>
    </row>
    <row r="29" spans="2:19" ht="13.5">
      <c r="B29" s="682" t="s">
        <v>1203</v>
      </c>
      <c r="C29" s="401">
        <v>630</v>
      </c>
      <c r="D29" s="402"/>
      <c r="E29" s="682" t="s">
        <v>1204</v>
      </c>
      <c r="F29" s="401">
        <v>150</v>
      </c>
      <c r="G29" s="402"/>
      <c r="H29" s="400"/>
      <c r="I29" s="401"/>
      <c r="J29" s="402"/>
      <c r="K29" s="400"/>
      <c r="L29" s="401"/>
      <c r="M29" s="402"/>
      <c r="N29" s="400"/>
      <c r="O29" s="401"/>
      <c r="P29" s="402"/>
      <c r="Q29" s="400"/>
      <c r="R29" s="401"/>
      <c r="S29" s="402"/>
    </row>
    <row r="30" spans="2:19" ht="13.5">
      <c r="B30" s="404"/>
      <c r="C30" s="405"/>
      <c r="D30" s="687"/>
      <c r="E30" s="404"/>
      <c r="F30" s="405"/>
      <c r="G30" s="687"/>
      <c r="H30" s="404"/>
      <c r="I30" s="405"/>
      <c r="J30" s="687"/>
      <c r="K30" s="404"/>
      <c r="L30" s="405"/>
      <c r="M30" s="687"/>
      <c r="N30" s="404"/>
      <c r="O30" s="405"/>
      <c r="P30" s="687"/>
      <c r="Q30" s="404"/>
      <c r="R30" s="405"/>
      <c r="S30" s="687"/>
    </row>
    <row r="31" spans="2:19" ht="13.5">
      <c r="B31" s="391" t="s">
        <v>573</v>
      </c>
      <c r="C31" s="409">
        <f>SUM(C8:C30)</f>
        <v>24210</v>
      </c>
      <c r="D31" s="410">
        <f>SUM(D8:D30)</f>
        <v>0</v>
      </c>
      <c r="E31" s="408" t="s">
        <v>574</v>
      </c>
      <c r="F31" s="409">
        <f>SUM(F8:F30)</f>
        <v>3730</v>
      </c>
      <c r="G31" s="410">
        <f>SUM(G8:G30)</f>
        <v>0</v>
      </c>
      <c r="H31" s="408" t="s">
        <v>575</v>
      </c>
      <c r="I31" s="409">
        <f>SUM(I8:I30)</f>
        <v>7690</v>
      </c>
      <c r="J31" s="410">
        <f>SUM(J8:J30)</f>
        <v>0</v>
      </c>
      <c r="K31" s="391" t="s">
        <v>536</v>
      </c>
      <c r="L31" s="409">
        <f>SUM(L8:L30)</f>
        <v>2110</v>
      </c>
      <c r="M31" s="410">
        <f>SUM(M8:M30)</f>
        <v>0</v>
      </c>
      <c r="N31" s="391" t="s">
        <v>924</v>
      </c>
      <c r="O31" s="409">
        <f>SUM(O8:O30)</f>
        <v>0</v>
      </c>
      <c r="P31" s="410">
        <f>SUM(P8:P30)</f>
        <v>0</v>
      </c>
      <c r="Q31" s="391" t="s">
        <v>890</v>
      </c>
      <c r="R31" s="409">
        <f>SUM(R8:R30)</f>
        <v>0</v>
      </c>
      <c r="S31" s="410">
        <f>SUM(S8:S30)</f>
        <v>0</v>
      </c>
    </row>
    <row r="32" spans="2:19" ht="13.5">
      <c r="B32" s="411"/>
      <c r="C32" s="413"/>
      <c r="D32" s="413"/>
      <c r="E32" s="412"/>
      <c r="F32" s="413"/>
      <c r="G32" s="413"/>
      <c r="H32" s="412"/>
      <c r="I32" s="413"/>
      <c r="J32" s="413"/>
      <c r="K32" s="411"/>
      <c r="L32" s="413"/>
      <c r="M32" s="413"/>
      <c r="N32" s="411"/>
      <c r="O32" s="413"/>
      <c r="P32" s="413"/>
      <c r="Q32" s="414" t="s">
        <v>538</v>
      </c>
      <c r="R32" s="415">
        <f>SUM(C31,F31,I31,L31,O31,R31)</f>
        <v>37740</v>
      </c>
      <c r="S32" s="416">
        <f>SUM(D31,G31,J31,M31,P31,S31)</f>
        <v>0</v>
      </c>
    </row>
    <row r="33" spans="2:19" ht="13.5">
      <c r="B33" s="384" t="s">
        <v>1205</v>
      </c>
      <c r="K33" s="359"/>
      <c r="Q33" s="461"/>
      <c r="S33" s="386" t="s">
        <v>1122</v>
      </c>
    </row>
    <row r="34" spans="2:19" ht="13.5">
      <c r="B34" s="387" t="s">
        <v>1087</v>
      </c>
      <c r="C34" s="388"/>
      <c r="D34" s="389"/>
      <c r="E34" s="390" t="s">
        <v>626</v>
      </c>
      <c r="F34" s="388"/>
      <c r="G34" s="389"/>
      <c r="H34" s="390" t="s">
        <v>930</v>
      </c>
      <c r="I34" s="388"/>
      <c r="J34" s="389"/>
      <c r="K34" s="390" t="s">
        <v>931</v>
      </c>
      <c r="L34" s="388"/>
      <c r="M34" s="389"/>
      <c r="N34" s="390" t="s">
        <v>932</v>
      </c>
      <c r="O34" s="388"/>
      <c r="P34" s="389"/>
      <c r="Q34" s="390" t="s">
        <v>1206</v>
      </c>
      <c r="R34" s="388"/>
      <c r="S34" s="389"/>
    </row>
    <row r="35" spans="2:19" ht="13.5">
      <c r="B35" s="391" t="s">
        <v>331</v>
      </c>
      <c r="C35" s="392" t="s">
        <v>332</v>
      </c>
      <c r="D35" s="393" t="s">
        <v>333</v>
      </c>
      <c r="E35" s="391" t="s">
        <v>815</v>
      </c>
      <c r="F35" s="392" t="s">
        <v>332</v>
      </c>
      <c r="G35" s="393" t="s">
        <v>333</v>
      </c>
      <c r="H35" s="391" t="s">
        <v>815</v>
      </c>
      <c r="I35" s="392" t="s">
        <v>332</v>
      </c>
      <c r="J35" s="393" t="s">
        <v>333</v>
      </c>
      <c r="K35" s="391" t="s">
        <v>335</v>
      </c>
      <c r="L35" s="392" t="s">
        <v>332</v>
      </c>
      <c r="M35" s="393" t="s">
        <v>333</v>
      </c>
      <c r="N35" s="391" t="s">
        <v>335</v>
      </c>
      <c r="O35" s="392" t="s">
        <v>332</v>
      </c>
      <c r="P35" s="393" t="s">
        <v>333</v>
      </c>
      <c r="Q35" s="391" t="s">
        <v>335</v>
      </c>
      <c r="R35" s="392" t="s">
        <v>332</v>
      </c>
      <c r="S35" s="393" t="s">
        <v>333</v>
      </c>
    </row>
    <row r="36" spans="2:19" ht="13.5">
      <c r="B36" s="422" t="s">
        <v>1207</v>
      </c>
      <c r="C36" s="395">
        <v>390</v>
      </c>
      <c r="D36" s="423"/>
      <c r="E36" s="424"/>
      <c r="F36" s="395"/>
      <c r="G36" s="423"/>
      <c r="H36" s="422" t="s">
        <v>1208</v>
      </c>
      <c r="I36" s="395">
        <v>220</v>
      </c>
      <c r="J36" s="423"/>
      <c r="K36" s="424"/>
      <c r="L36" s="395"/>
      <c r="M36" s="423"/>
      <c r="N36" s="422"/>
      <c r="O36" s="395"/>
      <c r="P36" s="423"/>
      <c r="Q36" s="422" t="s">
        <v>1208</v>
      </c>
      <c r="R36" s="395">
        <v>190</v>
      </c>
      <c r="S36" s="423"/>
    </row>
    <row r="37" spans="2:19" ht="13.5">
      <c r="B37" s="400"/>
      <c r="C37" s="401"/>
      <c r="D37" s="402"/>
      <c r="E37" s="427" t="s">
        <v>1209</v>
      </c>
      <c r="F37" s="401">
        <v>150</v>
      </c>
      <c r="G37" s="402"/>
      <c r="H37" s="400"/>
      <c r="I37" s="401"/>
      <c r="J37" s="402"/>
      <c r="K37" s="427"/>
      <c r="L37" s="401"/>
      <c r="M37" s="402"/>
      <c r="N37" s="400"/>
      <c r="O37" s="401"/>
      <c r="P37" s="402"/>
      <c r="Q37" s="400"/>
      <c r="R37" s="401"/>
      <c r="S37" s="402"/>
    </row>
    <row r="38" spans="2:19" ht="13.5">
      <c r="B38" s="400"/>
      <c r="C38" s="401"/>
      <c r="D38" s="402"/>
      <c r="E38" s="427" t="s">
        <v>1210</v>
      </c>
      <c r="F38" s="401">
        <v>440</v>
      </c>
      <c r="G38" s="402"/>
      <c r="H38" s="400"/>
      <c r="I38" s="401"/>
      <c r="J38" s="402"/>
      <c r="K38" s="427"/>
      <c r="L38" s="401"/>
      <c r="M38" s="402"/>
      <c r="N38" s="400"/>
      <c r="O38" s="401"/>
      <c r="P38" s="402"/>
      <c r="Q38" s="400"/>
      <c r="R38" s="401"/>
      <c r="S38" s="402"/>
    </row>
    <row r="39" spans="2:19" ht="13.5">
      <c r="B39" s="400" t="s">
        <v>1211</v>
      </c>
      <c r="C39" s="401">
        <v>400</v>
      </c>
      <c r="D39" s="402"/>
      <c r="E39" s="427"/>
      <c r="F39" s="401"/>
      <c r="G39" s="402"/>
      <c r="H39" s="400"/>
      <c r="I39" s="401"/>
      <c r="J39" s="402"/>
      <c r="K39" s="427"/>
      <c r="L39" s="401"/>
      <c r="M39" s="402"/>
      <c r="N39" s="400"/>
      <c r="O39" s="401"/>
      <c r="P39" s="402"/>
      <c r="Q39" s="400"/>
      <c r="R39" s="401"/>
      <c r="S39" s="402"/>
    </row>
    <row r="40" spans="2:19" ht="13.5">
      <c r="B40" s="429"/>
      <c r="C40" s="430"/>
      <c r="D40" s="431"/>
      <c r="E40" s="432"/>
      <c r="F40" s="430"/>
      <c r="G40" s="431"/>
      <c r="H40" s="429"/>
      <c r="I40" s="430"/>
      <c r="J40" s="431"/>
      <c r="K40" s="432"/>
      <c r="L40" s="430"/>
      <c r="M40" s="431"/>
      <c r="N40" s="429"/>
      <c r="O40" s="430"/>
      <c r="P40" s="431"/>
      <c r="Q40" s="429"/>
      <c r="R40" s="430"/>
      <c r="S40" s="431"/>
    </row>
    <row r="41" spans="2:19" ht="13.5">
      <c r="B41" s="391" t="s">
        <v>573</v>
      </c>
      <c r="C41" s="409">
        <f>SUM(C36:C40)</f>
        <v>790</v>
      </c>
      <c r="D41" s="410">
        <f>SUM(D36:D40)</f>
        <v>0</v>
      </c>
      <c r="E41" s="408" t="s">
        <v>574</v>
      </c>
      <c r="F41" s="409">
        <f>SUM(F36:F40)</f>
        <v>590</v>
      </c>
      <c r="G41" s="410">
        <f>SUM(G36:G40)</f>
        <v>0</v>
      </c>
      <c r="H41" s="408" t="s">
        <v>575</v>
      </c>
      <c r="I41" s="409">
        <f>SUM(I36:I40)</f>
        <v>220</v>
      </c>
      <c r="J41" s="410">
        <f>SUM(J36:J40)</f>
        <v>0</v>
      </c>
      <c r="K41" s="391" t="s">
        <v>536</v>
      </c>
      <c r="L41" s="409">
        <f>SUM(L36:L40)</f>
        <v>0</v>
      </c>
      <c r="M41" s="410">
        <f>SUM(M36:M40)</f>
        <v>0</v>
      </c>
      <c r="N41" s="391" t="s">
        <v>924</v>
      </c>
      <c r="O41" s="409">
        <f>SUM(O36:O40)</f>
        <v>0</v>
      </c>
      <c r="P41" s="410">
        <f>SUM(P36:P40)</f>
        <v>0</v>
      </c>
      <c r="Q41" s="391" t="s">
        <v>1212</v>
      </c>
      <c r="R41" s="409">
        <f>SUM(R36:R40)</f>
        <v>190</v>
      </c>
      <c r="S41" s="410">
        <f>SUM(S36:S40)</f>
        <v>0</v>
      </c>
    </row>
    <row r="42" spans="2:19" ht="13.5">
      <c r="B42" s="411"/>
      <c r="C42" s="413"/>
      <c r="D42" s="413"/>
      <c r="E42" s="412"/>
      <c r="F42" s="413"/>
      <c r="G42" s="413"/>
      <c r="H42" s="412"/>
      <c r="I42" s="413"/>
      <c r="J42" s="413"/>
      <c r="K42" s="411"/>
      <c r="L42" s="413"/>
      <c r="M42" s="413"/>
      <c r="N42" s="411"/>
      <c r="O42" s="413"/>
      <c r="P42" s="413"/>
      <c r="Q42" s="414" t="s">
        <v>538</v>
      </c>
      <c r="R42" s="415">
        <f>SUM(C41,F41,I41,L41,O41,R41)</f>
        <v>1790</v>
      </c>
      <c r="S42" s="416">
        <f>SUM(D41,G41,J41,M41,P41,S41)</f>
        <v>0</v>
      </c>
    </row>
    <row r="43" spans="2:19" ht="13.5">
      <c r="B43" s="419" t="s">
        <v>492</v>
      </c>
      <c r="C43" s="419"/>
      <c r="D43" s="419"/>
      <c r="E43" s="419"/>
      <c r="F43" s="419"/>
      <c r="G43" s="419"/>
      <c r="H43" s="419"/>
      <c r="I43" s="419"/>
      <c r="J43" s="419"/>
      <c r="K43" s="419"/>
      <c r="L43" s="419"/>
      <c r="M43" s="419"/>
      <c r="N43" s="419"/>
      <c r="O43" s="419"/>
      <c r="P43" s="419"/>
      <c r="Q43" s="419"/>
      <c r="R43" s="419"/>
      <c r="S43" s="419"/>
    </row>
    <row r="44" spans="2:20" ht="13.5">
      <c r="B44" s="417" t="s">
        <v>1213</v>
      </c>
      <c r="C44" s="648"/>
      <c r="D44" s="648"/>
      <c r="E44" s="420"/>
      <c r="F44" s="648"/>
      <c r="G44" s="648"/>
      <c r="H44" s="420"/>
      <c r="I44" s="648"/>
      <c r="J44" s="648"/>
      <c r="K44" s="420"/>
      <c r="L44" s="648"/>
      <c r="M44" s="648"/>
      <c r="N44" s="420"/>
      <c r="O44" s="648"/>
      <c r="P44" s="648"/>
      <c r="Q44" s="420"/>
      <c r="R44" s="648"/>
      <c r="S44" s="648"/>
      <c r="T44" s="420"/>
    </row>
    <row r="45" ht="13.5">
      <c r="B45" s="417"/>
    </row>
    <row r="46" ht="13.5">
      <c r="B46" s="417"/>
    </row>
  </sheetData>
  <sheetProtection sheet="1"/>
  <mergeCells count="4">
    <mergeCell ref="D3:E3"/>
    <mergeCell ref="F3:G3"/>
    <mergeCell ref="K23:M23"/>
    <mergeCell ref="B43:S43"/>
  </mergeCells>
  <conditionalFormatting sqref="D36:D40 D8:D30 G8:G30 J8:J30 M8:M22 P8:P30 G36:G40 J36:J40 M36:M40 P36:P40 S36:S40 M24:M30">
    <cfRule type="cellIs" priority="2" dxfId="57" operator="greaterThan">
      <formula>C8</formula>
    </cfRule>
  </conditionalFormatting>
  <conditionalFormatting sqref="S8:S30">
    <cfRule type="cellIs" priority="1" dxfId="57"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5.xml><?xml version="1.0" encoding="utf-8"?>
<worksheet xmlns="http://schemas.openxmlformats.org/spreadsheetml/2006/main" xmlns:r="http://schemas.openxmlformats.org/officeDocument/2006/relationships">
  <sheetPr codeName="Sheet20"/>
  <dimension ref="A1:V46"/>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688"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894</v>
      </c>
      <c r="J2" s="366"/>
      <c r="K2" s="364"/>
      <c r="L2" s="363" t="s">
        <v>319</v>
      </c>
      <c r="M2" s="366"/>
      <c r="N2" s="367"/>
      <c r="O2" s="362"/>
      <c r="P2" s="363" t="s">
        <v>320</v>
      </c>
      <c r="Q2" s="364"/>
      <c r="R2" s="368" t="s">
        <v>321</v>
      </c>
      <c r="S2" s="368" t="s">
        <v>322</v>
      </c>
    </row>
    <row r="3" spans="2:19" ht="29.25" customHeight="1">
      <c r="B3" s="369">
        <f>IF('最初に入力'!C2&lt;&gt;"",TEXT('最初に入力'!C2,"m月d日(aaa)"),"")</f>
      </c>
      <c r="C3" s="370"/>
      <c r="D3" s="371">
        <f>'最初に入力'!C5</f>
        <v>0</v>
      </c>
      <c r="E3" s="372"/>
      <c r="F3" s="371">
        <f>SUM(S14,S30,S43)</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row>
    <row r="5" spans="2:19" ht="13.5">
      <c r="B5" s="384" t="s">
        <v>1214</v>
      </c>
      <c r="C5" s="359"/>
      <c r="D5" s="359"/>
      <c r="F5" s="359"/>
      <c r="G5" s="359"/>
      <c r="I5" s="359"/>
      <c r="J5" s="359"/>
      <c r="L5" s="359"/>
      <c r="M5" s="359"/>
      <c r="O5" s="359"/>
      <c r="P5" s="359"/>
      <c r="Q5" s="461"/>
      <c r="R5" s="359"/>
      <c r="S5" s="386" t="s">
        <v>1122</v>
      </c>
    </row>
    <row r="6" spans="2:19" ht="13.5" customHeight="1">
      <c r="B6" s="387" t="s">
        <v>540</v>
      </c>
      <c r="C6" s="689"/>
      <c r="D6" s="690"/>
      <c r="E6" s="691"/>
      <c r="F6" s="689"/>
      <c r="G6" s="690"/>
      <c r="H6" s="692" t="s">
        <v>930</v>
      </c>
      <c r="I6" s="689"/>
      <c r="J6" s="690"/>
      <c r="K6" s="692" t="s">
        <v>582</v>
      </c>
      <c r="L6" s="689"/>
      <c r="M6" s="690"/>
      <c r="N6" s="390" t="s">
        <v>1215</v>
      </c>
      <c r="O6" s="388"/>
      <c r="P6" s="389"/>
      <c r="Q6" s="390" t="s">
        <v>1216</v>
      </c>
      <c r="R6" s="388"/>
      <c r="S6" s="389"/>
    </row>
    <row r="7" spans="2:19" ht="13.5">
      <c r="B7" s="693" t="s">
        <v>331</v>
      </c>
      <c r="C7" s="694" t="s">
        <v>332</v>
      </c>
      <c r="D7" s="695" t="s">
        <v>333</v>
      </c>
      <c r="E7" s="693" t="s">
        <v>335</v>
      </c>
      <c r="F7" s="694" t="s">
        <v>332</v>
      </c>
      <c r="G7" s="695" t="s">
        <v>333</v>
      </c>
      <c r="H7" s="693" t="s">
        <v>335</v>
      </c>
      <c r="I7" s="694" t="s">
        <v>332</v>
      </c>
      <c r="J7" s="695" t="s">
        <v>333</v>
      </c>
      <c r="K7" s="693" t="s">
        <v>335</v>
      </c>
      <c r="L7" s="694" t="s">
        <v>332</v>
      </c>
      <c r="M7" s="695" t="s">
        <v>333</v>
      </c>
      <c r="N7" s="391" t="s">
        <v>335</v>
      </c>
      <c r="O7" s="392" t="s">
        <v>332</v>
      </c>
      <c r="P7" s="393" t="s">
        <v>333</v>
      </c>
      <c r="Q7" s="391" t="s">
        <v>335</v>
      </c>
      <c r="R7" s="392" t="s">
        <v>332</v>
      </c>
      <c r="S7" s="393" t="s">
        <v>333</v>
      </c>
    </row>
    <row r="8" spans="2:19" ht="13.5">
      <c r="B8" s="696" t="s">
        <v>1217</v>
      </c>
      <c r="C8" s="395">
        <v>390</v>
      </c>
      <c r="D8" s="423"/>
      <c r="E8" s="394"/>
      <c r="F8" s="395"/>
      <c r="G8" s="423"/>
      <c r="H8" s="696" t="s">
        <v>1218</v>
      </c>
      <c r="I8" s="395">
        <v>150</v>
      </c>
      <c r="J8" s="423"/>
      <c r="K8" s="394"/>
      <c r="L8" s="395"/>
      <c r="M8" s="423"/>
      <c r="N8" s="394"/>
      <c r="O8" s="395"/>
      <c r="P8" s="423"/>
      <c r="Q8" s="394" t="s">
        <v>1219</v>
      </c>
      <c r="R8" s="395"/>
      <c r="S8" s="423"/>
    </row>
    <row r="9" spans="2:19" ht="13.5">
      <c r="B9" s="679" t="s">
        <v>1220</v>
      </c>
      <c r="C9" s="398">
        <v>820</v>
      </c>
      <c r="D9" s="402"/>
      <c r="E9" s="397"/>
      <c r="F9" s="398"/>
      <c r="G9" s="402"/>
      <c r="H9" s="679" t="s">
        <v>1221</v>
      </c>
      <c r="I9" s="398">
        <v>10</v>
      </c>
      <c r="J9" s="402"/>
      <c r="K9" s="397"/>
      <c r="L9" s="398"/>
      <c r="M9" s="402"/>
      <c r="N9" s="397"/>
      <c r="O9" s="398"/>
      <c r="P9" s="402"/>
      <c r="Q9" s="679" t="s">
        <v>1222</v>
      </c>
      <c r="R9" s="398">
        <v>30</v>
      </c>
      <c r="S9" s="402"/>
    </row>
    <row r="10" spans="2:19" ht="13.5">
      <c r="B10" s="283" t="s">
        <v>1223</v>
      </c>
      <c r="C10" s="401">
        <v>480</v>
      </c>
      <c r="D10" s="402"/>
      <c r="E10" s="400"/>
      <c r="F10" s="401"/>
      <c r="G10" s="402"/>
      <c r="H10" s="283" t="s">
        <v>1224</v>
      </c>
      <c r="I10" s="401">
        <v>150</v>
      </c>
      <c r="J10" s="402"/>
      <c r="K10" s="400"/>
      <c r="L10" s="401"/>
      <c r="M10" s="402"/>
      <c r="N10" s="400"/>
      <c r="O10" s="401"/>
      <c r="P10" s="402"/>
      <c r="Q10" s="283" t="s">
        <v>1225</v>
      </c>
      <c r="R10" s="401">
        <v>20</v>
      </c>
      <c r="S10" s="402"/>
    </row>
    <row r="11" spans="2:19" ht="13.5">
      <c r="B11" s="283" t="s">
        <v>1226</v>
      </c>
      <c r="C11" s="401">
        <v>150</v>
      </c>
      <c r="D11" s="402"/>
      <c r="E11" s="400"/>
      <c r="F11" s="401"/>
      <c r="G11" s="402"/>
      <c r="H11" s="283" t="s">
        <v>1227</v>
      </c>
      <c r="I11" s="401">
        <v>50</v>
      </c>
      <c r="J11" s="402"/>
      <c r="K11" s="400"/>
      <c r="L11" s="401"/>
      <c r="M11" s="402"/>
      <c r="N11" s="400"/>
      <c r="O11" s="401"/>
      <c r="P11" s="402"/>
      <c r="Q11" s="283" t="s">
        <v>1227</v>
      </c>
      <c r="R11" s="401">
        <v>10</v>
      </c>
      <c r="S11" s="402"/>
    </row>
    <row r="12" spans="2:19" ht="13.5">
      <c r="B12" s="404"/>
      <c r="C12" s="405"/>
      <c r="D12" s="406"/>
      <c r="E12" s="404"/>
      <c r="F12" s="405"/>
      <c r="G12" s="406"/>
      <c r="H12" s="404"/>
      <c r="I12" s="405"/>
      <c r="J12" s="406"/>
      <c r="K12" s="404"/>
      <c r="L12" s="405"/>
      <c r="M12" s="406"/>
      <c r="N12" s="404"/>
      <c r="O12" s="405"/>
      <c r="P12" s="406"/>
      <c r="Q12" s="404"/>
      <c r="R12" s="405"/>
      <c r="S12" s="406"/>
    </row>
    <row r="13" spans="2:19" ht="13.5">
      <c r="B13" s="391" t="s">
        <v>532</v>
      </c>
      <c r="C13" s="409">
        <f>SUM(C8:C12)</f>
        <v>1840</v>
      </c>
      <c r="D13" s="410">
        <f>SUM(D8:D12)</f>
        <v>0</v>
      </c>
      <c r="E13" s="391" t="s">
        <v>574</v>
      </c>
      <c r="F13" s="409">
        <f>SUM(F8:F12)</f>
        <v>0</v>
      </c>
      <c r="G13" s="410">
        <f>SUM(G8:G12)</f>
        <v>0</v>
      </c>
      <c r="H13" s="391" t="s">
        <v>575</v>
      </c>
      <c r="I13" s="409">
        <f>SUM(I8:I12)</f>
        <v>360</v>
      </c>
      <c r="J13" s="410">
        <f>SUM(J8:J12)</f>
        <v>0</v>
      </c>
      <c r="K13" s="391" t="s">
        <v>536</v>
      </c>
      <c r="L13" s="409">
        <f>SUM(L8:L12)</f>
        <v>0</v>
      </c>
      <c r="M13" s="410">
        <f>SUM(M8:M12)</f>
        <v>0</v>
      </c>
      <c r="N13" s="391" t="s">
        <v>890</v>
      </c>
      <c r="O13" s="409">
        <f>SUM(O8:O12)</f>
        <v>0</v>
      </c>
      <c r="P13" s="410">
        <f>SUM(P8:P12)</f>
        <v>0</v>
      </c>
      <c r="Q13" s="391" t="s">
        <v>1085</v>
      </c>
      <c r="R13" s="409">
        <f>SUM(R8:R12)</f>
        <v>60</v>
      </c>
      <c r="S13" s="410">
        <f>SUM(S8:S12)</f>
        <v>0</v>
      </c>
    </row>
    <row r="14" spans="2:19" ht="13.5">
      <c r="B14" s="411"/>
      <c r="C14" s="413"/>
      <c r="D14" s="413"/>
      <c r="E14" s="411"/>
      <c r="F14" s="413"/>
      <c r="G14" s="413"/>
      <c r="H14" s="411"/>
      <c r="I14" s="413"/>
      <c r="J14" s="413"/>
      <c r="K14" s="411"/>
      <c r="L14" s="413"/>
      <c r="M14" s="413"/>
      <c r="N14" s="411"/>
      <c r="O14" s="413"/>
      <c r="P14" s="413"/>
      <c r="Q14" s="414" t="s">
        <v>538</v>
      </c>
      <c r="R14" s="415">
        <f>SUM(C13,F13,I13,L13,O13,R13)</f>
        <v>2260</v>
      </c>
      <c r="S14" s="416">
        <f>SUM(D13,G13,J13,M13,P13,S13)</f>
        <v>0</v>
      </c>
    </row>
    <row r="15" spans="2:19" ht="13.5">
      <c r="B15" s="384" t="s">
        <v>1228</v>
      </c>
      <c r="K15" s="359"/>
      <c r="Q15" s="461"/>
      <c r="S15" s="386" t="s">
        <v>1122</v>
      </c>
    </row>
    <row r="16" spans="2:19" ht="13.5" customHeight="1">
      <c r="B16" s="387" t="s">
        <v>1229</v>
      </c>
      <c r="C16" s="388"/>
      <c r="D16" s="389"/>
      <c r="E16" s="390" t="s">
        <v>1230</v>
      </c>
      <c r="F16" s="388"/>
      <c r="G16" s="389"/>
      <c r="H16" s="390" t="s">
        <v>930</v>
      </c>
      <c r="I16" s="388"/>
      <c r="J16" s="389"/>
      <c r="K16" s="390" t="s">
        <v>582</v>
      </c>
      <c r="L16" s="388"/>
      <c r="M16" s="389"/>
      <c r="N16" s="390" t="s">
        <v>1215</v>
      </c>
      <c r="O16" s="388"/>
      <c r="P16" s="389"/>
      <c r="Q16" s="390" t="s">
        <v>1216</v>
      </c>
      <c r="R16" s="388"/>
      <c r="S16" s="389"/>
    </row>
    <row r="17" spans="2:19" ht="13.5">
      <c r="B17" s="391" t="s">
        <v>545</v>
      </c>
      <c r="C17" s="392" t="s">
        <v>332</v>
      </c>
      <c r="D17" s="393" t="s">
        <v>333</v>
      </c>
      <c r="E17" s="391" t="s">
        <v>1231</v>
      </c>
      <c r="F17" s="392" t="s">
        <v>332</v>
      </c>
      <c r="G17" s="393" t="s">
        <v>333</v>
      </c>
      <c r="H17" s="391" t="s">
        <v>334</v>
      </c>
      <c r="I17" s="392" t="s">
        <v>332</v>
      </c>
      <c r="J17" s="393" t="s">
        <v>333</v>
      </c>
      <c r="K17" s="391" t="s">
        <v>335</v>
      </c>
      <c r="L17" s="392" t="s">
        <v>332</v>
      </c>
      <c r="M17" s="393" t="s">
        <v>333</v>
      </c>
      <c r="N17" s="391" t="s">
        <v>335</v>
      </c>
      <c r="O17" s="392" t="s">
        <v>332</v>
      </c>
      <c r="P17" s="393" t="s">
        <v>333</v>
      </c>
      <c r="Q17" s="391" t="s">
        <v>335</v>
      </c>
      <c r="R17" s="392" t="s">
        <v>332</v>
      </c>
      <c r="S17" s="393" t="s">
        <v>333</v>
      </c>
    </row>
    <row r="18" spans="2:19" ht="13.5">
      <c r="B18" s="422" t="s">
        <v>1232</v>
      </c>
      <c r="C18" s="395">
        <v>500</v>
      </c>
      <c r="D18" s="423"/>
      <c r="E18" s="424"/>
      <c r="F18" s="395"/>
      <c r="G18" s="423"/>
      <c r="H18" s="422" t="s">
        <v>1233</v>
      </c>
      <c r="I18" s="395">
        <v>200</v>
      </c>
      <c r="J18" s="423"/>
      <c r="K18" s="424"/>
      <c r="L18" s="395"/>
      <c r="M18" s="423"/>
      <c r="N18" s="422"/>
      <c r="O18" s="395"/>
      <c r="P18" s="423"/>
      <c r="Q18" s="422" t="s">
        <v>1234</v>
      </c>
      <c r="R18" s="395">
        <v>1300</v>
      </c>
      <c r="S18" s="423"/>
    </row>
    <row r="19" spans="2:19" ht="13.5">
      <c r="B19" s="400"/>
      <c r="C19" s="401"/>
      <c r="D19" s="402"/>
      <c r="E19" s="427"/>
      <c r="F19" s="401"/>
      <c r="G19" s="402"/>
      <c r="H19" s="400"/>
      <c r="I19" s="401"/>
      <c r="J19" s="402"/>
      <c r="K19" s="427"/>
      <c r="L19" s="401"/>
      <c r="M19" s="402"/>
      <c r="N19" s="400"/>
      <c r="O19" s="401"/>
      <c r="P19" s="402"/>
      <c r="Q19" s="400" t="s">
        <v>1235</v>
      </c>
      <c r="R19" s="401">
        <v>350</v>
      </c>
      <c r="S19" s="402"/>
    </row>
    <row r="20" spans="2:19" ht="13.5">
      <c r="B20" s="400"/>
      <c r="C20" s="401"/>
      <c r="D20" s="402"/>
      <c r="E20" s="427"/>
      <c r="F20" s="401"/>
      <c r="G20" s="402"/>
      <c r="H20" s="400"/>
      <c r="I20" s="401"/>
      <c r="J20" s="402"/>
      <c r="K20" s="427"/>
      <c r="L20" s="401"/>
      <c r="M20" s="402"/>
      <c r="N20" s="400"/>
      <c r="O20" s="401"/>
      <c r="P20" s="402"/>
      <c r="Q20" s="400" t="s">
        <v>1236</v>
      </c>
      <c r="R20" s="401">
        <v>350</v>
      </c>
      <c r="S20" s="402"/>
    </row>
    <row r="21" spans="2:19" ht="13.5">
      <c r="B21" s="400" t="s">
        <v>1237</v>
      </c>
      <c r="C21" s="401">
        <v>1200</v>
      </c>
      <c r="D21" s="402"/>
      <c r="E21" s="427"/>
      <c r="F21" s="401"/>
      <c r="G21" s="402"/>
      <c r="H21" s="400" t="s">
        <v>1238</v>
      </c>
      <c r="I21" s="401">
        <v>500</v>
      </c>
      <c r="J21" s="402"/>
      <c r="K21" s="427"/>
      <c r="L21" s="401"/>
      <c r="M21" s="402"/>
      <c r="N21" s="400" t="s">
        <v>1239</v>
      </c>
      <c r="O21" s="401">
        <v>200</v>
      </c>
      <c r="P21" s="402"/>
      <c r="Q21" s="400" t="s">
        <v>1240</v>
      </c>
      <c r="R21" s="401">
        <v>1750</v>
      </c>
      <c r="S21" s="402"/>
    </row>
    <row r="22" spans="2:19" ht="13.5">
      <c r="B22" s="400"/>
      <c r="C22" s="401"/>
      <c r="D22" s="402"/>
      <c r="E22" s="427"/>
      <c r="F22" s="401"/>
      <c r="G22" s="402"/>
      <c r="H22" s="400"/>
      <c r="I22" s="401"/>
      <c r="J22" s="402"/>
      <c r="K22" s="427"/>
      <c r="L22" s="401"/>
      <c r="M22" s="402"/>
      <c r="N22" s="400"/>
      <c r="O22" s="401"/>
      <c r="P22" s="402"/>
      <c r="Q22" s="400" t="s">
        <v>1241</v>
      </c>
      <c r="R22" s="401">
        <v>450</v>
      </c>
      <c r="S22" s="402"/>
    </row>
    <row r="23" spans="2:19" ht="13.5">
      <c r="B23" s="400"/>
      <c r="C23" s="401"/>
      <c r="D23" s="402"/>
      <c r="E23" s="427"/>
      <c r="F23" s="401"/>
      <c r="G23" s="402"/>
      <c r="H23" s="400" t="s">
        <v>1242</v>
      </c>
      <c r="I23" s="401">
        <v>600</v>
      </c>
      <c r="J23" s="402"/>
      <c r="K23" s="427"/>
      <c r="L23" s="401"/>
      <c r="M23" s="402"/>
      <c r="N23" s="400" t="s">
        <v>1243</v>
      </c>
      <c r="O23" s="401">
        <v>100</v>
      </c>
      <c r="P23" s="402"/>
      <c r="Q23" s="611" t="s">
        <v>1244</v>
      </c>
      <c r="R23" s="401">
        <v>1050</v>
      </c>
      <c r="S23" s="402"/>
    </row>
    <row r="24" spans="2:19" ht="13.5">
      <c r="B24" s="400"/>
      <c r="C24" s="401"/>
      <c r="D24" s="402"/>
      <c r="E24" s="427"/>
      <c r="F24" s="401"/>
      <c r="G24" s="402"/>
      <c r="H24" s="400"/>
      <c r="I24" s="401"/>
      <c r="J24" s="402"/>
      <c r="K24" s="427"/>
      <c r="L24" s="401"/>
      <c r="M24" s="402"/>
      <c r="N24" s="400"/>
      <c r="O24" s="401"/>
      <c r="P24" s="402"/>
      <c r="Q24" s="400" t="s">
        <v>1245</v>
      </c>
      <c r="R24" s="401">
        <v>950</v>
      </c>
      <c r="S24" s="402"/>
    </row>
    <row r="25" spans="2:19" ht="13.5">
      <c r="B25" s="400"/>
      <c r="C25" s="401"/>
      <c r="D25" s="402"/>
      <c r="E25" s="427"/>
      <c r="F25" s="401"/>
      <c r="G25" s="402"/>
      <c r="H25" s="400"/>
      <c r="I25" s="401"/>
      <c r="J25" s="402"/>
      <c r="K25" s="427"/>
      <c r="L25" s="401"/>
      <c r="M25" s="402"/>
      <c r="N25" s="400"/>
      <c r="O25" s="401"/>
      <c r="P25" s="402"/>
      <c r="Q25" s="400" t="s">
        <v>1246</v>
      </c>
      <c r="R25" s="401">
        <v>50</v>
      </c>
      <c r="S25" s="402"/>
    </row>
    <row r="26" spans="2:19" ht="13.5">
      <c r="B26" s="400"/>
      <c r="C26" s="401"/>
      <c r="D26" s="402"/>
      <c r="E26" s="427"/>
      <c r="F26" s="401"/>
      <c r="G26" s="402"/>
      <c r="H26" s="400"/>
      <c r="I26" s="401"/>
      <c r="J26" s="402"/>
      <c r="K26" s="427"/>
      <c r="L26" s="401"/>
      <c r="M26" s="402"/>
      <c r="N26" s="400"/>
      <c r="O26" s="401"/>
      <c r="P26" s="402"/>
      <c r="Q26" s="611" t="s">
        <v>1247</v>
      </c>
      <c r="R26" s="401">
        <v>850</v>
      </c>
      <c r="S26" s="402"/>
    </row>
    <row r="27" spans="2:19" ht="13.5">
      <c r="B27" s="400"/>
      <c r="C27" s="401"/>
      <c r="D27" s="402"/>
      <c r="E27" s="427"/>
      <c r="F27" s="401"/>
      <c r="G27" s="402"/>
      <c r="H27" s="400"/>
      <c r="I27" s="401"/>
      <c r="J27" s="402"/>
      <c r="K27" s="427"/>
      <c r="L27" s="401"/>
      <c r="M27" s="402"/>
      <c r="N27" s="400"/>
      <c r="O27" s="401"/>
      <c r="P27" s="402"/>
      <c r="Q27" s="611"/>
      <c r="R27" s="401"/>
      <c r="S27" s="402"/>
    </row>
    <row r="28" spans="2:19" ht="13.5">
      <c r="B28" s="429"/>
      <c r="C28" s="430"/>
      <c r="D28" s="431"/>
      <c r="E28" s="432"/>
      <c r="F28" s="430"/>
      <c r="G28" s="431"/>
      <c r="H28" s="429"/>
      <c r="I28" s="430"/>
      <c r="J28" s="431"/>
      <c r="K28" s="432"/>
      <c r="L28" s="430"/>
      <c r="M28" s="431"/>
      <c r="N28" s="429"/>
      <c r="O28" s="430"/>
      <c r="P28" s="431"/>
      <c r="Q28" s="400"/>
      <c r="R28" s="401"/>
      <c r="S28" s="431"/>
    </row>
    <row r="29" spans="2:19" ht="13.5">
      <c r="B29" s="391" t="s">
        <v>532</v>
      </c>
      <c r="C29" s="409">
        <f>SUM(C18:C28)</f>
        <v>1700</v>
      </c>
      <c r="D29" s="410">
        <f>SUM(D18:D28)</f>
        <v>0</v>
      </c>
      <c r="E29" s="408" t="s">
        <v>574</v>
      </c>
      <c r="F29" s="409">
        <f>SUM(F18:F28)</f>
        <v>0</v>
      </c>
      <c r="G29" s="410">
        <f>SUM(G18:G28)</f>
        <v>0</v>
      </c>
      <c r="H29" s="408" t="s">
        <v>575</v>
      </c>
      <c r="I29" s="409">
        <f>SUM(I18:I28)</f>
        <v>1300</v>
      </c>
      <c r="J29" s="410">
        <f>SUM(J18:J28)</f>
        <v>0</v>
      </c>
      <c r="K29" s="391" t="s">
        <v>536</v>
      </c>
      <c r="L29" s="409">
        <f>SUM(L18:L28)</f>
        <v>0</v>
      </c>
      <c r="M29" s="410">
        <f>SUM(M18:M28)</f>
        <v>0</v>
      </c>
      <c r="N29" s="391" t="s">
        <v>890</v>
      </c>
      <c r="O29" s="409">
        <f>SUM(O18:O28)</f>
        <v>300</v>
      </c>
      <c r="P29" s="410">
        <f>SUM(P18:P28)</f>
        <v>0</v>
      </c>
      <c r="Q29" s="391" t="s">
        <v>1085</v>
      </c>
      <c r="R29" s="409">
        <f>SUM(R18:R28)</f>
        <v>7100</v>
      </c>
      <c r="S29" s="410">
        <f>SUM(S18:S28)</f>
        <v>0</v>
      </c>
    </row>
    <row r="30" spans="2:19" ht="13.5">
      <c r="B30" s="411"/>
      <c r="C30" s="413"/>
      <c r="D30" s="413"/>
      <c r="E30" s="412"/>
      <c r="F30" s="413"/>
      <c r="G30" s="413"/>
      <c r="H30" s="412"/>
      <c r="I30" s="413"/>
      <c r="J30" s="413"/>
      <c r="K30" s="411"/>
      <c r="L30" s="413"/>
      <c r="M30" s="413"/>
      <c r="N30" s="411"/>
      <c r="O30" s="413"/>
      <c r="P30" s="413"/>
      <c r="Q30" s="697" t="s">
        <v>538</v>
      </c>
      <c r="R30" s="415">
        <f>SUM(C29,F29,I29,L29,O29,R29)</f>
        <v>10400</v>
      </c>
      <c r="S30" s="416">
        <f>SUM(D29,G29,J29,M29,P29,S29)</f>
        <v>0</v>
      </c>
    </row>
    <row r="31" spans="2:19" ht="13.5">
      <c r="B31" s="384" t="s">
        <v>1248</v>
      </c>
      <c r="Q31" s="698"/>
      <c r="S31" s="386" t="s">
        <v>1122</v>
      </c>
    </row>
    <row r="32" spans="2:19" ht="13.5" customHeight="1">
      <c r="B32" s="387" t="s">
        <v>540</v>
      </c>
      <c r="C32" s="388"/>
      <c r="D32" s="389"/>
      <c r="E32" s="390" t="s">
        <v>1230</v>
      </c>
      <c r="F32" s="388"/>
      <c r="G32" s="389"/>
      <c r="H32" s="390" t="s">
        <v>1249</v>
      </c>
      <c r="I32" s="388"/>
      <c r="J32" s="389"/>
      <c r="K32" s="390" t="s">
        <v>582</v>
      </c>
      <c r="L32" s="388"/>
      <c r="M32" s="389"/>
      <c r="N32" s="390" t="s">
        <v>1215</v>
      </c>
      <c r="O32" s="388"/>
      <c r="P32" s="389"/>
      <c r="Q32" s="390" t="s">
        <v>1216</v>
      </c>
      <c r="R32" s="388"/>
      <c r="S32" s="389"/>
    </row>
    <row r="33" spans="2:19" ht="13.5">
      <c r="B33" s="391" t="s">
        <v>1250</v>
      </c>
      <c r="C33" s="392" t="s">
        <v>332</v>
      </c>
      <c r="D33" s="393" t="s">
        <v>333</v>
      </c>
      <c r="E33" s="391" t="s">
        <v>334</v>
      </c>
      <c r="F33" s="392" t="s">
        <v>332</v>
      </c>
      <c r="G33" s="393" t="s">
        <v>333</v>
      </c>
      <c r="H33" s="391" t="s">
        <v>1090</v>
      </c>
      <c r="I33" s="392" t="s">
        <v>332</v>
      </c>
      <c r="J33" s="393" t="s">
        <v>333</v>
      </c>
      <c r="K33" s="391" t="s">
        <v>335</v>
      </c>
      <c r="L33" s="392" t="s">
        <v>332</v>
      </c>
      <c r="M33" s="393" t="s">
        <v>333</v>
      </c>
      <c r="N33" s="391" t="s">
        <v>335</v>
      </c>
      <c r="O33" s="392" t="s">
        <v>332</v>
      </c>
      <c r="P33" s="393" t="s">
        <v>333</v>
      </c>
      <c r="Q33" s="391" t="s">
        <v>335</v>
      </c>
      <c r="R33" s="392" t="s">
        <v>332</v>
      </c>
      <c r="S33" s="393" t="s">
        <v>333</v>
      </c>
    </row>
    <row r="34" spans="2:19" ht="13.5">
      <c r="B34" s="394" t="s">
        <v>1251</v>
      </c>
      <c r="C34" s="395">
        <v>750</v>
      </c>
      <c r="D34" s="396"/>
      <c r="E34" s="394"/>
      <c r="F34" s="395"/>
      <c r="G34" s="396"/>
      <c r="H34" s="394" t="s">
        <v>1252</v>
      </c>
      <c r="I34" s="395">
        <v>200</v>
      </c>
      <c r="J34" s="396"/>
      <c r="K34" s="394"/>
      <c r="L34" s="395"/>
      <c r="M34" s="396"/>
      <c r="N34" s="394" t="s">
        <v>1253</v>
      </c>
      <c r="O34" s="395">
        <v>100</v>
      </c>
      <c r="P34" s="396"/>
      <c r="Q34" s="394" t="s">
        <v>1254</v>
      </c>
      <c r="R34" s="395">
        <v>3850</v>
      </c>
      <c r="S34" s="396"/>
    </row>
    <row r="35" spans="2:22" ht="13.5">
      <c r="B35" s="397" t="s">
        <v>1255</v>
      </c>
      <c r="C35" s="398">
        <v>900</v>
      </c>
      <c r="D35" s="399"/>
      <c r="E35" s="397" t="s">
        <v>1256</v>
      </c>
      <c r="F35" s="398"/>
      <c r="G35" s="399"/>
      <c r="H35" s="397" t="s">
        <v>1257</v>
      </c>
      <c r="I35" s="398">
        <v>800</v>
      </c>
      <c r="J35" s="399"/>
      <c r="K35" s="397" t="s">
        <v>1258</v>
      </c>
      <c r="L35" s="398">
        <v>200</v>
      </c>
      <c r="M35" s="399"/>
      <c r="N35" s="397" t="s">
        <v>1259</v>
      </c>
      <c r="O35" s="398">
        <v>200</v>
      </c>
      <c r="P35" s="399"/>
      <c r="Q35" s="400" t="s">
        <v>1260</v>
      </c>
      <c r="R35" s="398">
        <v>1700</v>
      </c>
      <c r="S35" s="399"/>
      <c r="U35" s="699"/>
      <c r="V35" s="700"/>
    </row>
    <row r="36" spans="2:19" ht="13.5">
      <c r="B36" s="400"/>
      <c r="C36" s="401"/>
      <c r="D36" s="402"/>
      <c r="E36" s="400"/>
      <c r="F36" s="401"/>
      <c r="G36" s="402"/>
      <c r="H36" s="400"/>
      <c r="I36" s="401"/>
      <c r="J36" s="402"/>
      <c r="K36" s="400"/>
      <c r="L36" s="401"/>
      <c r="M36" s="402"/>
      <c r="N36" s="400"/>
      <c r="O36" s="401"/>
      <c r="P36" s="402"/>
      <c r="Q36" s="397" t="s">
        <v>1261</v>
      </c>
      <c r="R36" s="398">
        <v>950</v>
      </c>
      <c r="S36" s="402"/>
    </row>
    <row r="37" spans="2:19" ht="13.5">
      <c r="B37" s="400"/>
      <c r="C37" s="401"/>
      <c r="D37" s="402"/>
      <c r="E37" s="400"/>
      <c r="F37" s="401"/>
      <c r="G37" s="402"/>
      <c r="H37" s="400" t="s">
        <v>1262</v>
      </c>
      <c r="I37" s="401">
        <v>800</v>
      </c>
      <c r="J37" s="402"/>
      <c r="K37" s="400"/>
      <c r="L37" s="401"/>
      <c r="M37" s="402"/>
      <c r="N37" s="400"/>
      <c r="O37" s="401"/>
      <c r="P37" s="402"/>
      <c r="Q37" s="400" t="s">
        <v>1263</v>
      </c>
      <c r="R37" s="401">
        <v>200</v>
      </c>
      <c r="S37" s="402"/>
    </row>
    <row r="38" spans="2:19" ht="13.5">
      <c r="B38" s="400"/>
      <c r="C38" s="401"/>
      <c r="D38" s="402"/>
      <c r="E38" s="400"/>
      <c r="F38" s="401"/>
      <c r="G38" s="402"/>
      <c r="H38" s="400"/>
      <c r="I38" s="401"/>
      <c r="J38" s="402"/>
      <c r="K38" s="400"/>
      <c r="L38" s="401"/>
      <c r="M38" s="402"/>
      <c r="N38" s="400"/>
      <c r="O38" s="401"/>
      <c r="P38" s="402"/>
      <c r="Q38" s="400" t="s">
        <v>1264</v>
      </c>
      <c r="R38" s="401">
        <v>850</v>
      </c>
      <c r="S38" s="402"/>
    </row>
    <row r="39" spans="2:19" ht="13.5">
      <c r="B39" s="400"/>
      <c r="C39" s="401"/>
      <c r="D39" s="402"/>
      <c r="E39" s="400"/>
      <c r="F39" s="401"/>
      <c r="G39" s="402"/>
      <c r="H39" s="400"/>
      <c r="I39" s="401"/>
      <c r="J39" s="402"/>
      <c r="K39" s="400"/>
      <c r="L39" s="401"/>
      <c r="M39" s="402"/>
      <c r="N39" s="400"/>
      <c r="O39" s="401"/>
      <c r="P39" s="402"/>
      <c r="Q39" s="400" t="s">
        <v>1265</v>
      </c>
      <c r="R39" s="401">
        <v>1500</v>
      </c>
      <c r="S39" s="402"/>
    </row>
    <row r="40" spans="2:19" ht="13.5">
      <c r="B40" s="400"/>
      <c r="C40" s="401"/>
      <c r="D40" s="402"/>
      <c r="E40" s="400"/>
      <c r="F40" s="401"/>
      <c r="G40" s="402"/>
      <c r="H40" s="400"/>
      <c r="I40" s="401"/>
      <c r="J40" s="402"/>
      <c r="K40" s="400"/>
      <c r="L40" s="401"/>
      <c r="M40" s="402"/>
      <c r="N40" s="400"/>
      <c r="O40" s="401"/>
      <c r="P40" s="402"/>
      <c r="Q40" s="400" t="s">
        <v>1266</v>
      </c>
      <c r="R40" s="401">
        <v>600</v>
      </c>
      <c r="S40" s="402"/>
    </row>
    <row r="41" spans="2:19" ht="13.5">
      <c r="B41" s="404"/>
      <c r="C41" s="405"/>
      <c r="D41" s="406"/>
      <c r="E41" s="404"/>
      <c r="F41" s="405"/>
      <c r="G41" s="406"/>
      <c r="H41" s="404"/>
      <c r="I41" s="405"/>
      <c r="J41" s="406"/>
      <c r="K41" s="404"/>
      <c r="L41" s="405"/>
      <c r="M41" s="406"/>
      <c r="N41" s="404"/>
      <c r="O41" s="405"/>
      <c r="P41" s="406"/>
      <c r="Q41" s="400" t="s">
        <v>1267</v>
      </c>
      <c r="R41" s="401">
        <v>500</v>
      </c>
      <c r="S41" s="406"/>
    </row>
    <row r="42" spans="2:19" ht="13.5">
      <c r="B42" s="391" t="s">
        <v>573</v>
      </c>
      <c r="C42" s="409">
        <f>SUM(C34:C41)</f>
        <v>1650</v>
      </c>
      <c r="D42" s="410">
        <f>SUM(D34:D41)</f>
        <v>0</v>
      </c>
      <c r="E42" s="408" t="s">
        <v>574</v>
      </c>
      <c r="F42" s="409">
        <f>SUM(F34:F41)</f>
        <v>0</v>
      </c>
      <c r="G42" s="410">
        <f>SUM(G34:G41)</f>
        <v>0</v>
      </c>
      <c r="H42" s="408" t="s">
        <v>575</v>
      </c>
      <c r="I42" s="409">
        <f>SUM(I34:I41)</f>
        <v>1800</v>
      </c>
      <c r="J42" s="410">
        <f>SUM(J34:J41)</f>
        <v>0</v>
      </c>
      <c r="K42" s="391" t="s">
        <v>536</v>
      </c>
      <c r="L42" s="409">
        <f>SUM(L34:L41)</f>
        <v>200</v>
      </c>
      <c r="M42" s="410">
        <f>SUM(M34:M41)</f>
        <v>0</v>
      </c>
      <c r="N42" s="391" t="s">
        <v>890</v>
      </c>
      <c r="O42" s="409">
        <f>SUM(O34:O41)</f>
        <v>300</v>
      </c>
      <c r="P42" s="410">
        <f>SUM(P34:P41)</f>
        <v>0</v>
      </c>
      <c r="Q42" s="391" t="s">
        <v>1085</v>
      </c>
      <c r="R42" s="409">
        <f>SUM(R34:R41)</f>
        <v>10150</v>
      </c>
      <c r="S42" s="410">
        <f>SUM(S34:S41)</f>
        <v>0</v>
      </c>
    </row>
    <row r="43" spans="2:19" ht="13.5">
      <c r="B43" s="411"/>
      <c r="C43" s="413"/>
      <c r="D43" s="413"/>
      <c r="E43" s="412"/>
      <c r="F43" s="413"/>
      <c r="G43" s="413"/>
      <c r="H43" s="412"/>
      <c r="I43" s="413"/>
      <c r="J43" s="413"/>
      <c r="K43" s="411"/>
      <c r="L43" s="413"/>
      <c r="M43" s="413"/>
      <c r="N43" s="411"/>
      <c r="O43" s="413"/>
      <c r="P43" s="413"/>
      <c r="Q43" s="414" t="s">
        <v>538</v>
      </c>
      <c r="R43" s="415">
        <f>SUM(C42,F42,I42,L42,O42,R42)</f>
        <v>14100</v>
      </c>
      <c r="S43" s="416">
        <f>SUM(D42,G42,J42,M42,P42,S42)</f>
        <v>0</v>
      </c>
    </row>
    <row r="44" ht="13.5">
      <c r="B44" s="417" t="s">
        <v>1268</v>
      </c>
    </row>
    <row r="45" ht="13.5">
      <c r="B45" s="417" t="s">
        <v>1269</v>
      </c>
    </row>
    <row r="46" ht="13.5">
      <c r="B46" s="417"/>
    </row>
  </sheetData>
  <sheetProtection sheet="1"/>
  <mergeCells count="2">
    <mergeCell ref="D3:E3"/>
    <mergeCell ref="F3:G3"/>
  </mergeCells>
  <conditionalFormatting sqref="D12">
    <cfRule type="cellIs" priority="12" dxfId="57" operator="greaterThan">
      <formula>F19+50</formula>
    </cfRule>
  </conditionalFormatting>
  <conditionalFormatting sqref="D18:D28 D34:D41 D8:D11 G18:G28 J18:J28 M18:M28 P18:P28 S18:S28 G34:G41 J34:J41 M34:M41 P34:P41 S34:S41">
    <cfRule type="cellIs" priority="11" dxfId="57" operator="greaterThan">
      <formula>C8</formula>
    </cfRule>
  </conditionalFormatting>
  <conditionalFormatting sqref="G12">
    <cfRule type="cellIs" priority="10" dxfId="57" operator="greaterThan">
      <formula>I19+50</formula>
    </cfRule>
  </conditionalFormatting>
  <conditionalFormatting sqref="G8:G11">
    <cfRule type="cellIs" priority="9" dxfId="57" operator="greaterThan">
      <formula>F8</formula>
    </cfRule>
  </conditionalFormatting>
  <conditionalFormatting sqref="J12">
    <cfRule type="cellIs" priority="8" dxfId="57" operator="greaterThan">
      <formula>L19+50</formula>
    </cfRule>
  </conditionalFormatting>
  <conditionalFormatting sqref="J8:J11">
    <cfRule type="cellIs" priority="7" dxfId="57" operator="greaterThan">
      <formula>I8</formula>
    </cfRule>
  </conditionalFormatting>
  <conditionalFormatting sqref="M12">
    <cfRule type="cellIs" priority="6" dxfId="57" operator="greaterThan">
      <formula>O19+50</formula>
    </cfRule>
  </conditionalFormatting>
  <conditionalFormatting sqref="M8:M11">
    <cfRule type="cellIs" priority="5" dxfId="57" operator="greaterThan">
      <formula>L8</formula>
    </cfRule>
  </conditionalFormatting>
  <conditionalFormatting sqref="P12">
    <cfRule type="cellIs" priority="4" dxfId="57" operator="greaterThan">
      <formula>R19+50</formula>
    </cfRule>
  </conditionalFormatting>
  <conditionalFormatting sqref="P8:P11">
    <cfRule type="cellIs" priority="3" dxfId="57" operator="greaterThan">
      <formula>O8</formula>
    </cfRule>
  </conditionalFormatting>
  <conditionalFormatting sqref="S12">
    <cfRule type="cellIs" priority="2" dxfId="57" operator="greaterThan">
      <formula>U19+50</formula>
    </cfRule>
  </conditionalFormatting>
  <conditionalFormatting sqref="S8:S11">
    <cfRule type="cellIs" priority="1" dxfId="57"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7" r:id="rId2"/>
  <headerFooter>
    <oddFooter>&amp;R&amp;8㈱中国新聞サービスセンター</oddFooter>
  </headerFooter>
  <drawing r:id="rId1"/>
</worksheet>
</file>

<file path=xl/worksheets/sheet26.xml><?xml version="1.0" encoding="utf-8"?>
<worksheet xmlns="http://schemas.openxmlformats.org/spreadsheetml/2006/main" xmlns:r="http://schemas.openxmlformats.org/officeDocument/2006/relationships">
  <sheetPr codeName="Sheet7"/>
  <dimension ref="A1:T77"/>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7.14062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318</v>
      </c>
      <c r="J2" s="366"/>
      <c r="K2" s="364"/>
      <c r="L2" s="363" t="s">
        <v>319</v>
      </c>
      <c r="M2" s="366"/>
      <c r="N2" s="367"/>
      <c r="O2" s="362"/>
      <c r="P2" s="363" t="s">
        <v>895</v>
      </c>
      <c r="Q2" s="364"/>
      <c r="R2" s="368" t="s">
        <v>810</v>
      </c>
      <c r="S2" s="368" t="s">
        <v>322</v>
      </c>
    </row>
    <row r="3" spans="2:19" ht="29.25" customHeight="1">
      <c r="B3" s="369">
        <f>IF('最初に入力'!C2&lt;&gt;"",TEXT('最初に入力'!C2,"m月d日(aaa)"),"")</f>
      </c>
      <c r="C3" s="370"/>
      <c r="D3" s="371">
        <f>'最初に入力'!C5</f>
        <v>0</v>
      </c>
      <c r="E3" s="372"/>
      <c r="F3" s="371">
        <f>S43</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row>
    <row r="5" spans="2:19" ht="13.5">
      <c r="B5" s="384" t="s">
        <v>1270</v>
      </c>
      <c r="C5" s="359"/>
      <c r="D5" s="359"/>
      <c r="F5" s="359"/>
      <c r="G5" s="359"/>
      <c r="I5" s="359"/>
      <c r="J5" s="359"/>
      <c r="L5" s="359"/>
      <c r="M5" s="359"/>
      <c r="O5" s="359"/>
      <c r="P5" s="359"/>
      <c r="Q5" s="461"/>
      <c r="R5" s="359"/>
      <c r="S5" s="386" t="s">
        <v>1122</v>
      </c>
    </row>
    <row r="6" spans="2:19" ht="13.5">
      <c r="B6" s="387" t="s">
        <v>1087</v>
      </c>
      <c r="C6" s="388"/>
      <c r="D6" s="389"/>
      <c r="E6" s="390" t="s">
        <v>626</v>
      </c>
      <c r="F6" s="388"/>
      <c r="G6" s="389"/>
      <c r="H6" s="390" t="s">
        <v>930</v>
      </c>
      <c r="I6" s="388"/>
      <c r="J6" s="389"/>
      <c r="K6" s="390" t="s">
        <v>931</v>
      </c>
      <c r="L6" s="388"/>
      <c r="M6" s="389"/>
      <c r="N6" s="390" t="s">
        <v>1271</v>
      </c>
      <c r="O6" s="388"/>
      <c r="P6" s="389"/>
      <c r="Q6" s="390" t="s">
        <v>1272</v>
      </c>
      <c r="R6" s="388"/>
      <c r="S6" s="389"/>
    </row>
    <row r="7" spans="2:19" ht="13.5">
      <c r="B7" s="391" t="s">
        <v>331</v>
      </c>
      <c r="C7" s="392" t="s">
        <v>332</v>
      </c>
      <c r="D7" s="393" t="s">
        <v>333</v>
      </c>
      <c r="E7" s="391" t="s">
        <v>815</v>
      </c>
      <c r="F7" s="392" t="s">
        <v>332</v>
      </c>
      <c r="G7" s="393" t="s">
        <v>333</v>
      </c>
      <c r="H7" s="391" t="s">
        <v>815</v>
      </c>
      <c r="I7" s="392" t="s">
        <v>332</v>
      </c>
      <c r="J7" s="393" t="s">
        <v>333</v>
      </c>
      <c r="K7" s="391" t="s">
        <v>335</v>
      </c>
      <c r="L7" s="392" t="s">
        <v>332</v>
      </c>
      <c r="M7" s="393" t="s">
        <v>333</v>
      </c>
      <c r="N7" s="391" t="s">
        <v>335</v>
      </c>
      <c r="O7" s="392" t="s">
        <v>332</v>
      </c>
      <c r="P7" s="393" t="s">
        <v>333</v>
      </c>
      <c r="Q7" s="391" t="s">
        <v>335</v>
      </c>
      <c r="R7" s="392" t="s">
        <v>332</v>
      </c>
      <c r="S7" s="393" t="s">
        <v>333</v>
      </c>
    </row>
    <row r="8" spans="2:19" ht="13.5">
      <c r="B8" s="397" t="s">
        <v>1273</v>
      </c>
      <c r="C8" s="398">
        <v>5120</v>
      </c>
      <c r="D8" s="399"/>
      <c r="E8" s="397" t="s">
        <v>1274</v>
      </c>
      <c r="F8" s="398">
        <v>700</v>
      </c>
      <c r="G8" s="399"/>
      <c r="H8" s="397" t="s">
        <v>1275</v>
      </c>
      <c r="I8" s="398">
        <v>940</v>
      </c>
      <c r="J8" s="399"/>
      <c r="K8" s="397" t="s">
        <v>341</v>
      </c>
      <c r="L8" s="398">
        <v>800</v>
      </c>
      <c r="M8" s="399"/>
      <c r="N8" s="397" t="s">
        <v>341</v>
      </c>
      <c r="O8" s="398">
        <v>400</v>
      </c>
      <c r="P8" s="399"/>
      <c r="Q8" s="397" t="s">
        <v>1276</v>
      </c>
      <c r="R8" s="398"/>
      <c r="S8" s="399"/>
    </row>
    <row r="9" spans="2:19" ht="13.5">
      <c r="B9" s="400"/>
      <c r="C9" s="401"/>
      <c r="D9" s="402"/>
      <c r="E9" s="400" t="s">
        <v>1277</v>
      </c>
      <c r="F9" s="401">
        <v>1230</v>
      </c>
      <c r="G9" s="402"/>
      <c r="H9" s="400" t="s">
        <v>341</v>
      </c>
      <c r="I9" s="401">
        <v>900</v>
      </c>
      <c r="J9" s="402"/>
      <c r="K9" s="400"/>
      <c r="L9" s="401"/>
      <c r="M9" s="402"/>
      <c r="N9" s="400"/>
      <c r="O9" s="401"/>
      <c r="P9" s="402"/>
      <c r="Q9" s="701"/>
      <c r="R9" s="401"/>
      <c r="S9" s="402"/>
    </row>
    <row r="10" spans="2:19" ht="13.5">
      <c r="B10" s="400"/>
      <c r="C10" s="401"/>
      <c r="D10" s="402"/>
      <c r="E10" s="400"/>
      <c r="F10" s="401"/>
      <c r="G10" s="402"/>
      <c r="H10" s="400" t="s">
        <v>1278</v>
      </c>
      <c r="I10" s="401">
        <v>900</v>
      </c>
      <c r="J10" s="402"/>
      <c r="K10" s="400"/>
      <c r="L10" s="401"/>
      <c r="M10" s="402"/>
      <c r="N10" s="400" t="s">
        <v>1279</v>
      </c>
      <c r="O10" s="401">
        <v>400</v>
      </c>
      <c r="P10" s="402"/>
      <c r="Q10" s="400"/>
      <c r="R10" s="401"/>
      <c r="S10" s="402"/>
    </row>
    <row r="11" spans="2:19" ht="13.5">
      <c r="B11" s="400" t="s">
        <v>1280</v>
      </c>
      <c r="C11" s="401">
        <v>3110</v>
      </c>
      <c r="D11" s="402"/>
      <c r="E11" s="400"/>
      <c r="F11" s="401"/>
      <c r="G11" s="402"/>
      <c r="H11" s="400" t="s">
        <v>1281</v>
      </c>
      <c r="I11" s="401">
        <v>1120</v>
      </c>
      <c r="J11" s="402"/>
      <c r="K11" s="400"/>
      <c r="L11" s="401"/>
      <c r="M11" s="402"/>
      <c r="N11" s="400"/>
      <c r="O11" s="401"/>
      <c r="P11" s="402"/>
      <c r="Q11" s="400"/>
      <c r="R11" s="401"/>
      <c r="S11" s="402"/>
    </row>
    <row r="12" spans="2:19" ht="13.5">
      <c r="B12" s="400" t="s">
        <v>1282</v>
      </c>
      <c r="C12" s="401">
        <v>3540</v>
      </c>
      <c r="D12" s="402"/>
      <c r="E12" s="400" t="s">
        <v>1283</v>
      </c>
      <c r="F12" s="401">
        <v>920</v>
      </c>
      <c r="G12" s="402"/>
      <c r="H12" s="400" t="s">
        <v>1284</v>
      </c>
      <c r="I12" s="401">
        <v>1130</v>
      </c>
      <c r="J12" s="402"/>
      <c r="K12" s="400" t="s">
        <v>1279</v>
      </c>
      <c r="L12" s="401">
        <v>1800</v>
      </c>
      <c r="M12" s="402"/>
      <c r="N12" s="400"/>
      <c r="O12" s="401"/>
      <c r="P12" s="402"/>
      <c r="Q12" s="400"/>
      <c r="R12" s="401"/>
      <c r="S12" s="402"/>
    </row>
    <row r="13" spans="2:19" ht="13.5">
      <c r="B13" s="400" t="s">
        <v>1285</v>
      </c>
      <c r="C13" s="401">
        <v>3500</v>
      </c>
      <c r="D13" s="402"/>
      <c r="E13" s="400" t="s">
        <v>1286</v>
      </c>
      <c r="F13" s="401">
        <v>2790</v>
      </c>
      <c r="G13" s="402"/>
      <c r="H13" s="400" t="s">
        <v>1287</v>
      </c>
      <c r="I13" s="401">
        <v>1050</v>
      </c>
      <c r="J13" s="402"/>
      <c r="K13" s="702"/>
      <c r="L13" s="401"/>
      <c r="M13" s="402"/>
      <c r="N13" s="400" t="s">
        <v>1288</v>
      </c>
      <c r="O13" s="401">
        <v>400</v>
      </c>
      <c r="P13" s="402"/>
      <c r="Q13" s="400"/>
      <c r="R13" s="401"/>
      <c r="S13" s="402"/>
    </row>
    <row r="14" spans="2:19" ht="13.5">
      <c r="B14" s="400"/>
      <c r="C14" s="401"/>
      <c r="D14" s="402"/>
      <c r="E14" s="400"/>
      <c r="F14" s="401"/>
      <c r="G14" s="402"/>
      <c r="H14" s="400" t="s">
        <v>1289</v>
      </c>
      <c r="I14" s="401">
        <v>1020</v>
      </c>
      <c r="J14" s="402"/>
      <c r="K14" s="400" t="s">
        <v>1290</v>
      </c>
      <c r="L14" s="401">
        <v>1000</v>
      </c>
      <c r="M14" s="402"/>
      <c r="N14" s="400"/>
      <c r="O14" s="401"/>
      <c r="P14" s="402"/>
      <c r="Q14" s="400"/>
      <c r="R14" s="401"/>
      <c r="S14" s="402"/>
    </row>
    <row r="15" spans="2:19" ht="13.5">
      <c r="B15" s="400"/>
      <c r="C15" s="401"/>
      <c r="D15" s="402"/>
      <c r="E15" s="400" t="s">
        <v>1291</v>
      </c>
      <c r="F15" s="401">
        <v>1710</v>
      </c>
      <c r="G15" s="402"/>
      <c r="H15" s="400" t="s">
        <v>1288</v>
      </c>
      <c r="I15" s="401">
        <v>2000</v>
      </c>
      <c r="J15" s="402"/>
      <c r="K15" s="400"/>
      <c r="L15" s="401"/>
      <c r="M15" s="402"/>
      <c r="N15" s="397"/>
      <c r="O15" s="398"/>
      <c r="P15" s="402"/>
      <c r="Q15" s="400"/>
      <c r="R15" s="401"/>
      <c r="S15" s="402"/>
    </row>
    <row r="16" spans="2:19" ht="13.5">
      <c r="B16" s="400"/>
      <c r="C16" s="401"/>
      <c r="D16" s="402"/>
      <c r="E16" s="400"/>
      <c r="F16" s="401"/>
      <c r="G16" s="402"/>
      <c r="H16" s="400" t="s">
        <v>1292</v>
      </c>
      <c r="I16" s="401">
        <v>1820</v>
      </c>
      <c r="J16" s="402"/>
      <c r="K16" s="400"/>
      <c r="L16" s="401"/>
      <c r="M16" s="402"/>
      <c r="N16" s="400"/>
      <c r="O16" s="401"/>
      <c r="P16" s="402"/>
      <c r="Q16" s="400"/>
      <c r="R16" s="401"/>
      <c r="S16" s="402"/>
    </row>
    <row r="17" spans="2:19" ht="13.5">
      <c r="B17" s="400" t="s">
        <v>1293</v>
      </c>
      <c r="C17" s="401">
        <v>3880</v>
      </c>
      <c r="D17" s="402"/>
      <c r="E17" s="400" t="s">
        <v>1294</v>
      </c>
      <c r="F17" s="401">
        <v>2090</v>
      </c>
      <c r="G17" s="402"/>
      <c r="H17" s="400" t="s">
        <v>1295</v>
      </c>
      <c r="I17" s="401">
        <v>1050</v>
      </c>
      <c r="J17" s="402"/>
      <c r="K17" s="703"/>
      <c r="L17" s="401"/>
      <c r="M17" s="402"/>
      <c r="N17" s="400"/>
      <c r="O17" s="401"/>
      <c r="P17" s="402"/>
      <c r="Q17" s="400" t="s">
        <v>1296</v>
      </c>
      <c r="R17" s="401"/>
      <c r="S17" s="402"/>
    </row>
    <row r="18" spans="2:19" ht="13.5">
      <c r="B18" s="400" t="s">
        <v>1297</v>
      </c>
      <c r="C18" s="401">
        <v>4050</v>
      </c>
      <c r="D18" s="402"/>
      <c r="E18" s="400"/>
      <c r="F18" s="401"/>
      <c r="G18" s="402"/>
      <c r="H18" s="400" t="s">
        <v>1298</v>
      </c>
      <c r="I18" s="401">
        <v>2500</v>
      </c>
      <c r="J18" s="402"/>
      <c r="K18" s="703"/>
      <c r="L18" s="401"/>
      <c r="M18" s="402"/>
      <c r="N18" s="397"/>
      <c r="O18" s="398"/>
      <c r="P18" s="402"/>
      <c r="Q18" s="400" t="s">
        <v>1299</v>
      </c>
      <c r="R18" s="401"/>
      <c r="S18" s="402"/>
    </row>
    <row r="19" spans="2:19" ht="13.5">
      <c r="B19" s="400" t="s">
        <v>1300</v>
      </c>
      <c r="C19" s="401">
        <v>3380</v>
      </c>
      <c r="D19" s="402"/>
      <c r="E19" s="400" t="s">
        <v>1301</v>
      </c>
      <c r="F19" s="401">
        <v>760</v>
      </c>
      <c r="G19" s="402"/>
      <c r="H19" s="400" t="s">
        <v>1302</v>
      </c>
      <c r="I19" s="401">
        <v>1450</v>
      </c>
      <c r="J19" s="402"/>
      <c r="K19" s="400"/>
      <c r="L19" s="401"/>
      <c r="M19" s="402"/>
      <c r="N19" s="400"/>
      <c r="O19" s="401"/>
      <c r="P19" s="402"/>
      <c r="Q19" s="400"/>
      <c r="R19" s="401"/>
      <c r="S19" s="402"/>
    </row>
    <row r="20" spans="2:19" ht="13.5">
      <c r="B20" s="400"/>
      <c r="C20" s="401"/>
      <c r="D20" s="402"/>
      <c r="E20" s="704" t="s">
        <v>1303</v>
      </c>
      <c r="F20" s="705"/>
      <c r="G20" s="402"/>
      <c r="H20" s="703" t="s">
        <v>1304</v>
      </c>
      <c r="I20" s="401"/>
      <c r="J20" s="402"/>
      <c r="K20" s="702"/>
      <c r="L20" s="401"/>
      <c r="M20" s="402"/>
      <c r="N20" s="400"/>
      <c r="O20" s="401"/>
      <c r="P20" s="402"/>
      <c r="Q20" s="400"/>
      <c r="R20" s="401"/>
      <c r="S20" s="402"/>
    </row>
    <row r="21" spans="2:19" ht="13.5">
      <c r="B21" s="400" t="s">
        <v>1305</v>
      </c>
      <c r="C21" s="401">
        <v>2410</v>
      </c>
      <c r="D21" s="402"/>
      <c r="E21" s="400" t="s">
        <v>1306</v>
      </c>
      <c r="F21" s="401">
        <v>510</v>
      </c>
      <c r="G21" s="402"/>
      <c r="H21" s="400" t="s">
        <v>1307</v>
      </c>
      <c r="I21" s="401">
        <v>450</v>
      </c>
      <c r="J21" s="402"/>
      <c r="K21" s="400"/>
      <c r="L21" s="401"/>
      <c r="M21" s="402"/>
      <c r="N21" s="400"/>
      <c r="O21" s="401"/>
      <c r="P21" s="402"/>
      <c r="Q21" s="400" t="s">
        <v>1308</v>
      </c>
      <c r="R21" s="401"/>
      <c r="S21" s="402"/>
    </row>
    <row r="22" spans="2:19" ht="13.5">
      <c r="B22" s="400" t="s">
        <v>1309</v>
      </c>
      <c r="C22" s="401">
        <v>1780</v>
      </c>
      <c r="D22" s="402"/>
      <c r="E22" s="400" t="s">
        <v>1310</v>
      </c>
      <c r="F22" s="401">
        <v>470</v>
      </c>
      <c r="G22" s="402"/>
      <c r="H22" s="400" t="s">
        <v>1311</v>
      </c>
      <c r="I22" s="401">
        <v>840</v>
      </c>
      <c r="J22" s="402"/>
      <c r="K22" s="400"/>
      <c r="L22" s="401"/>
      <c r="M22" s="402"/>
      <c r="N22" s="400"/>
      <c r="O22" s="401"/>
      <c r="P22" s="402"/>
      <c r="Q22" s="400" t="s">
        <v>1312</v>
      </c>
      <c r="R22" s="401"/>
      <c r="S22" s="402"/>
    </row>
    <row r="23" spans="2:19" ht="13.5">
      <c r="B23" s="400" t="s">
        <v>1313</v>
      </c>
      <c r="C23" s="401">
        <v>1510</v>
      </c>
      <c r="D23" s="402"/>
      <c r="E23" s="400" t="s">
        <v>1314</v>
      </c>
      <c r="F23" s="401">
        <v>250</v>
      </c>
      <c r="G23" s="402"/>
      <c r="H23" s="400" t="s">
        <v>1315</v>
      </c>
      <c r="I23" s="401">
        <v>970</v>
      </c>
      <c r="J23" s="402"/>
      <c r="K23" s="400"/>
      <c r="L23" s="401"/>
      <c r="M23" s="402"/>
      <c r="N23" s="400"/>
      <c r="O23" s="401"/>
      <c r="P23" s="402"/>
      <c r="Q23" s="400" t="s">
        <v>1316</v>
      </c>
      <c r="R23" s="401"/>
      <c r="S23" s="402"/>
    </row>
    <row r="24" spans="2:19" ht="13.5">
      <c r="B24" s="400" t="s">
        <v>1317</v>
      </c>
      <c r="C24" s="401">
        <v>1100</v>
      </c>
      <c r="D24" s="402"/>
      <c r="E24" s="706" t="s">
        <v>1318</v>
      </c>
      <c r="F24" s="707"/>
      <c r="G24" s="402"/>
      <c r="H24" s="400" t="s">
        <v>1319</v>
      </c>
      <c r="I24" s="401">
        <v>350</v>
      </c>
      <c r="J24" s="402"/>
      <c r="K24" s="400"/>
      <c r="L24" s="401"/>
      <c r="M24" s="402"/>
      <c r="N24" s="400"/>
      <c r="O24" s="401"/>
      <c r="P24" s="402"/>
      <c r="Q24" s="400" t="s">
        <v>1320</v>
      </c>
      <c r="R24" s="401"/>
      <c r="S24" s="402"/>
    </row>
    <row r="25" spans="2:19" ht="13.5">
      <c r="B25" s="400" t="s">
        <v>1321</v>
      </c>
      <c r="C25" s="401">
        <v>3840</v>
      </c>
      <c r="D25" s="402"/>
      <c r="E25" s="400" t="s">
        <v>1322</v>
      </c>
      <c r="F25" s="401">
        <v>1730</v>
      </c>
      <c r="G25" s="402"/>
      <c r="H25" s="400" t="s">
        <v>1323</v>
      </c>
      <c r="I25" s="401">
        <v>1250</v>
      </c>
      <c r="J25" s="402"/>
      <c r="K25" s="400" t="s">
        <v>1324</v>
      </c>
      <c r="L25" s="401">
        <v>650</v>
      </c>
      <c r="M25" s="402"/>
      <c r="N25" s="400"/>
      <c r="O25" s="401"/>
      <c r="P25" s="402"/>
      <c r="Q25" s="400"/>
      <c r="R25" s="401"/>
      <c r="S25" s="402"/>
    </row>
    <row r="26" spans="2:19" ht="13.5">
      <c r="B26" s="400" t="s">
        <v>1325</v>
      </c>
      <c r="C26" s="401">
        <v>1570</v>
      </c>
      <c r="D26" s="402"/>
      <c r="E26" s="400"/>
      <c r="F26" s="401"/>
      <c r="G26" s="402"/>
      <c r="H26" s="400" t="s">
        <v>1326</v>
      </c>
      <c r="I26" s="401">
        <v>950</v>
      </c>
      <c r="J26" s="402"/>
      <c r="K26" s="400" t="s">
        <v>1327</v>
      </c>
      <c r="L26" s="401">
        <v>450</v>
      </c>
      <c r="M26" s="402"/>
      <c r="N26" s="400"/>
      <c r="O26" s="401"/>
      <c r="P26" s="402"/>
      <c r="Q26" s="400" t="s">
        <v>1328</v>
      </c>
      <c r="R26" s="401"/>
      <c r="S26" s="402"/>
    </row>
    <row r="27" spans="2:19" ht="13.5">
      <c r="B27" s="611" t="s">
        <v>1329</v>
      </c>
      <c r="C27" s="401">
        <v>2490</v>
      </c>
      <c r="D27" s="402"/>
      <c r="E27" s="400"/>
      <c r="F27" s="401"/>
      <c r="G27" s="402"/>
      <c r="H27" s="400" t="s">
        <v>1330</v>
      </c>
      <c r="I27" s="401">
        <v>550</v>
      </c>
      <c r="J27" s="402"/>
      <c r="K27" s="400"/>
      <c r="L27" s="401"/>
      <c r="M27" s="402"/>
      <c r="N27" s="400"/>
      <c r="O27" s="401"/>
      <c r="P27" s="402"/>
      <c r="Q27" s="400" t="s">
        <v>1331</v>
      </c>
      <c r="R27" s="401"/>
      <c r="S27" s="402"/>
    </row>
    <row r="28" spans="2:19" ht="13.5">
      <c r="B28" s="708" t="s">
        <v>1332</v>
      </c>
      <c r="C28" s="401">
        <v>470</v>
      </c>
      <c r="D28" s="402"/>
      <c r="E28" s="400"/>
      <c r="F28" s="401"/>
      <c r="G28" s="402"/>
      <c r="H28" s="283" t="s">
        <v>1333</v>
      </c>
      <c r="I28" s="401">
        <v>170</v>
      </c>
      <c r="J28" s="402"/>
      <c r="K28" s="400"/>
      <c r="L28" s="401"/>
      <c r="M28" s="402"/>
      <c r="N28" s="400"/>
      <c r="O28" s="401"/>
      <c r="P28" s="402"/>
      <c r="Q28" s="400" t="s">
        <v>1334</v>
      </c>
      <c r="R28" s="401"/>
      <c r="S28" s="402"/>
    </row>
    <row r="29" spans="2:19" ht="13.5">
      <c r="B29" s="400" t="s">
        <v>1335</v>
      </c>
      <c r="C29" s="401">
        <v>3020</v>
      </c>
      <c r="D29" s="402"/>
      <c r="E29" s="709" t="s">
        <v>1336</v>
      </c>
      <c r="F29" s="401"/>
      <c r="G29" s="402"/>
      <c r="H29" s="400" t="s">
        <v>1337</v>
      </c>
      <c r="I29" s="401">
        <v>600</v>
      </c>
      <c r="J29" s="402"/>
      <c r="K29" s="703"/>
      <c r="L29" s="401"/>
      <c r="M29" s="402"/>
      <c r="N29" s="400"/>
      <c r="O29" s="401"/>
      <c r="P29" s="402"/>
      <c r="Q29" s="400" t="s">
        <v>1338</v>
      </c>
      <c r="R29" s="401"/>
      <c r="S29" s="402"/>
    </row>
    <row r="30" spans="2:19" ht="13.5">
      <c r="B30" s="400"/>
      <c r="C30" s="401"/>
      <c r="D30" s="402"/>
      <c r="E30" s="703"/>
      <c r="F30" s="401"/>
      <c r="G30" s="402"/>
      <c r="H30" s="400" t="s">
        <v>1339</v>
      </c>
      <c r="I30" s="401">
        <v>290</v>
      </c>
      <c r="J30" s="402"/>
      <c r="K30" s="703" t="s">
        <v>1340</v>
      </c>
      <c r="L30" s="401"/>
      <c r="M30" s="402"/>
      <c r="N30" s="400"/>
      <c r="O30" s="401"/>
      <c r="P30" s="402"/>
      <c r="Q30" s="400" t="s">
        <v>1341</v>
      </c>
      <c r="R30" s="401"/>
      <c r="S30" s="402"/>
    </row>
    <row r="31" spans="2:19" ht="13.5">
      <c r="B31" s="400" t="s">
        <v>1342</v>
      </c>
      <c r="C31" s="401">
        <v>4420</v>
      </c>
      <c r="D31" s="402"/>
      <c r="E31" s="400" t="s">
        <v>1343</v>
      </c>
      <c r="F31" s="401">
        <v>1850</v>
      </c>
      <c r="G31" s="402"/>
      <c r="H31" s="400" t="s">
        <v>1344</v>
      </c>
      <c r="I31" s="401">
        <v>1180</v>
      </c>
      <c r="J31" s="402"/>
      <c r="K31" s="710" t="s">
        <v>1345</v>
      </c>
      <c r="L31" s="401"/>
      <c r="M31" s="402"/>
      <c r="N31" s="400"/>
      <c r="O31" s="401"/>
      <c r="P31" s="402"/>
      <c r="Q31" s="400"/>
      <c r="R31" s="401"/>
      <c r="S31" s="402"/>
    </row>
    <row r="32" spans="2:19" ht="13.5">
      <c r="B32" s="400" t="s">
        <v>1346</v>
      </c>
      <c r="C32" s="401">
        <v>3100</v>
      </c>
      <c r="D32" s="402"/>
      <c r="E32" s="400"/>
      <c r="F32" s="401"/>
      <c r="G32" s="402"/>
      <c r="H32" s="400" t="s">
        <v>1347</v>
      </c>
      <c r="I32" s="401">
        <v>1200</v>
      </c>
      <c r="J32" s="711"/>
      <c r="K32" s="397"/>
      <c r="L32" s="398"/>
      <c r="M32" s="399"/>
      <c r="N32" s="427"/>
      <c r="O32" s="401"/>
      <c r="P32" s="402"/>
      <c r="Q32" s="400" t="s">
        <v>1348</v>
      </c>
      <c r="R32" s="401"/>
      <c r="S32" s="402"/>
    </row>
    <row r="33" spans="2:19" ht="13.5">
      <c r="B33" s="400" t="s">
        <v>1349</v>
      </c>
      <c r="C33" s="401">
        <v>270</v>
      </c>
      <c r="D33" s="402"/>
      <c r="E33" s="400"/>
      <c r="F33" s="401"/>
      <c r="G33" s="402"/>
      <c r="H33" s="400"/>
      <c r="I33" s="401"/>
      <c r="J33" s="711"/>
      <c r="K33" s="400"/>
      <c r="L33" s="401"/>
      <c r="M33" s="402"/>
      <c r="N33" s="427"/>
      <c r="O33" s="401"/>
      <c r="P33" s="402"/>
      <c r="Q33" s="400" t="s">
        <v>1350</v>
      </c>
      <c r="R33" s="401"/>
      <c r="S33" s="402"/>
    </row>
    <row r="34" spans="2:19" ht="13.5">
      <c r="B34" s="400" t="s">
        <v>1351</v>
      </c>
      <c r="C34" s="401">
        <v>3030</v>
      </c>
      <c r="D34" s="402"/>
      <c r="E34" s="400" t="s">
        <v>1352</v>
      </c>
      <c r="F34" s="401">
        <v>1640</v>
      </c>
      <c r="G34" s="402"/>
      <c r="H34" s="400" t="s">
        <v>1353</v>
      </c>
      <c r="I34" s="401">
        <v>3550</v>
      </c>
      <c r="J34" s="711"/>
      <c r="K34" s="400"/>
      <c r="L34" s="401"/>
      <c r="M34" s="402"/>
      <c r="N34" s="427"/>
      <c r="O34" s="401"/>
      <c r="P34" s="402"/>
      <c r="Q34" s="400" t="s">
        <v>1354</v>
      </c>
      <c r="R34" s="401"/>
      <c r="S34" s="402"/>
    </row>
    <row r="35" spans="2:19" ht="13.5">
      <c r="B35" s="400"/>
      <c r="C35" s="401"/>
      <c r="D35" s="402"/>
      <c r="E35" s="400"/>
      <c r="F35" s="401"/>
      <c r="G35" s="402"/>
      <c r="H35" s="400"/>
      <c r="I35" s="401"/>
      <c r="J35" s="711"/>
      <c r="K35" s="400"/>
      <c r="L35" s="401"/>
      <c r="M35" s="402"/>
      <c r="N35" s="427"/>
      <c r="O35" s="401"/>
      <c r="P35" s="402"/>
      <c r="Q35" s="400"/>
      <c r="R35" s="401"/>
      <c r="S35" s="402"/>
    </row>
    <row r="36" spans="2:19" ht="13.5">
      <c r="B36" s="400" t="s">
        <v>1355</v>
      </c>
      <c r="C36" s="401">
        <v>2580</v>
      </c>
      <c r="D36" s="402"/>
      <c r="E36" s="400" t="s">
        <v>1356</v>
      </c>
      <c r="F36" s="401">
        <v>830</v>
      </c>
      <c r="G36" s="402"/>
      <c r="H36" s="400"/>
      <c r="I36" s="401"/>
      <c r="J36" s="402"/>
      <c r="K36" s="397" t="s">
        <v>1357</v>
      </c>
      <c r="L36" s="398"/>
      <c r="M36" s="399"/>
      <c r="N36" s="400"/>
      <c r="O36" s="401"/>
      <c r="P36" s="402"/>
      <c r="Q36" s="400" t="s">
        <v>1358</v>
      </c>
      <c r="R36" s="401"/>
      <c r="S36" s="402"/>
    </row>
    <row r="37" spans="2:19" ht="13.5">
      <c r="B37" s="400" t="s">
        <v>1359</v>
      </c>
      <c r="C37" s="401">
        <v>2800</v>
      </c>
      <c r="D37" s="402"/>
      <c r="E37" s="400" t="s">
        <v>1360</v>
      </c>
      <c r="F37" s="401">
        <v>610</v>
      </c>
      <c r="G37" s="402"/>
      <c r="H37" s="400" t="s">
        <v>1361</v>
      </c>
      <c r="I37" s="401">
        <v>1800</v>
      </c>
      <c r="J37" s="402"/>
      <c r="K37" s="400"/>
      <c r="L37" s="401"/>
      <c r="M37" s="402"/>
      <c r="N37" s="400"/>
      <c r="O37" s="401"/>
      <c r="P37" s="402"/>
      <c r="Q37" s="400" t="s">
        <v>1362</v>
      </c>
      <c r="R37" s="401"/>
      <c r="S37" s="402"/>
    </row>
    <row r="38" spans="2:19" ht="13.5">
      <c r="B38" s="400" t="s">
        <v>1363</v>
      </c>
      <c r="C38" s="401">
        <v>4960</v>
      </c>
      <c r="D38" s="402"/>
      <c r="E38" s="703" t="s">
        <v>1364</v>
      </c>
      <c r="F38" s="401"/>
      <c r="G38" s="402"/>
      <c r="H38" s="400" t="s">
        <v>528</v>
      </c>
      <c r="I38" s="401">
        <v>4820</v>
      </c>
      <c r="J38" s="402"/>
      <c r="K38" s="400"/>
      <c r="L38" s="401"/>
      <c r="M38" s="402"/>
      <c r="N38" s="400"/>
      <c r="O38" s="401"/>
      <c r="P38" s="402"/>
      <c r="Q38" s="400" t="s">
        <v>1365</v>
      </c>
      <c r="R38" s="401"/>
      <c r="S38" s="402"/>
    </row>
    <row r="39" spans="2:19" ht="13.5">
      <c r="B39" s="400" t="s">
        <v>1366</v>
      </c>
      <c r="C39" s="401">
        <v>700</v>
      </c>
      <c r="D39" s="402"/>
      <c r="E39" s="710" t="s">
        <v>1367</v>
      </c>
      <c r="F39" s="401"/>
      <c r="G39" s="402"/>
      <c r="H39" s="400"/>
      <c r="I39" s="401"/>
      <c r="J39" s="402"/>
      <c r="K39" s="400"/>
      <c r="L39" s="401"/>
      <c r="M39" s="402"/>
      <c r="N39" s="400"/>
      <c r="O39" s="401"/>
      <c r="P39" s="402"/>
      <c r="Q39" s="400"/>
      <c r="R39" s="401"/>
      <c r="S39" s="402"/>
    </row>
    <row r="40" spans="2:19" ht="13.5">
      <c r="B40" s="283" t="s">
        <v>1368</v>
      </c>
      <c r="C40" s="401">
        <v>1570</v>
      </c>
      <c r="D40" s="402"/>
      <c r="E40" s="710"/>
      <c r="F40" s="401"/>
      <c r="G40" s="402"/>
      <c r="H40" s="283" t="s">
        <v>1369</v>
      </c>
      <c r="I40" s="401">
        <v>240</v>
      </c>
      <c r="J40" s="402"/>
      <c r="K40" s="400"/>
      <c r="L40" s="401"/>
      <c r="M40" s="402"/>
      <c r="N40" s="400"/>
      <c r="O40" s="401"/>
      <c r="P40" s="402"/>
      <c r="Q40" s="400"/>
      <c r="R40" s="401"/>
      <c r="S40" s="402"/>
    </row>
    <row r="41" spans="2:19" ht="13.5">
      <c r="B41" s="400"/>
      <c r="C41" s="401"/>
      <c r="D41" s="402"/>
      <c r="E41" s="400"/>
      <c r="F41" s="401"/>
      <c r="G41" s="402"/>
      <c r="H41" s="283" t="s">
        <v>1370</v>
      </c>
      <c r="I41" s="401">
        <v>90</v>
      </c>
      <c r="J41" s="402"/>
      <c r="K41" s="400"/>
      <c r="L41" s="401"/>
      <c r="M41" s="402"/>
      <c r="N41" s="400"/>
      <c r="O41" s="401"/>
      <c r="P41" s="402"/>
      <c r="Q41" s="400"/>
      <c r="R41" s="401"/>
      <c r="S41" s="402"/>
    </row>
    <row r="42" spans="2:19" ht="13.5">
      <c r="B42" s="391" t="s">
        <v>573</v>
      </c>
      <c r="C42" s="409">
        <f>SUM(C8:C41)</f>
        <v>68200</v>
      </c>
      <c r="D42" s="410">
        <f>SUM(D8:D41)</f>
        <v>0</v>
      </c>
      <c r="E42" s="408" t="s">
        <v>574</v>
      </c>
      <c r="F42" s="409">
        <f>SUM(F8:F41)</f>
        <v>18090</v>
      </c>
      <c r="G42" s="410">
        <f>SUM(G8:G41)</f>
        <v>0</v>
      </c>
      <c r="H42" s="408" t="s">
        <v>575</v>
      </c>
      <c r="I42" s="409">
        <f>SUM(I8:I41)</f>
        <v>35180</v>
      </c>
      <c r="J42" s="410">
        <f>SUM(J8:J41)</f>
        <v>0</v>
      </c>
      <c r="K42" s="391" t="s">
        <v>536</v>
      </c>
      <c r="L42" s="409">
        <f>SUM(L8:L41)</f>
        <v>4700</v>
      </c>
      <c r="M42" s="410">
        <f>SUM(M8:M41)</f>
        <v>0</v>
      </c>
      <c r="N42" s="391" t="s">
        <v>924</v>
      </c>
      <c r="O42" s="409">
        <f>SUM(O8:O41)</f>
        <v>1200</v>
      </c>
      <c r="P42" s="410">
        <f>SUM(P8:P41)</f>
        <v>0</v>
      </c>
      <c r="Q42" s="391" t="s">
        <v>890</v>
      </c>
      <c r="R42" s="409">
        <f>SUM(R8:R41)</f>
        <v>0</v>
      </c>
      <c r="S42" s="410">
        <f>SUM(S8:S41)</f>
        <v>0</v>
      </c>
    </row>
    <row r="43" spans="2:20" ht="13.5">
      <c r="B43" s="712"/>
      <c r="C43" s="712"/>
      <c r="D43" s="712"/>
      <c r="E43" s="712"/>
      <c r="F43" s="712"/>
      <c r="G43" s="712"/>
      <c r="H43" s="712"/>
      <c r="I43" s="712"/>
      <c r="J43" s="712"/>
      <c r="K43" s="712"/>
      <c r="L43" s="712"/>
      <c r="M43" s="712"/>
      <c r="N43" s="712"/>
      <c r="O43" s="712"/>
      <c r="P43" s="713"/>
      <c r="Q43" s="414" t="s">
        <v>538</v>
      </c>
      <c r="R43" s="415">
        <f>SUM(C42,F42,I42,L42,O42,R42)</f>
        <v>127370</v>
      </c>
      <c r="S43" s="416">
        <f>SUM(D42,G42,J42,M42,P42,S42)</f>
        <v>0</v>
      </c>
      <c r="T43" s="714"/>
    </row>
    <row r="44" spans="2:19" ht="13.5">
      <c r="B44" s="419" t="s">
        <v>492</v>
      </c>
      <c r="C44" s="419"/>
      <c r="D44" s="419"/>
      <c r="E44" s="419"/>
      <c r="F44" s="419"/>
      <c r="G44" s="419"/>
      <c r="H44" s="419"/>
      <c r="I44" s="419"/>
      <c r="J44" s="419"/>
      <c r="K44" s="419"/>
      <c r="L44" s="419"/>
      <c r="M44" s="419"/>
      <c r="N44" s="419"/>
      <c r="O44" s="419"/>
      <c r="P44" s="419"/>
      <c r="Q44" s="419"/>
      <c r="R44" s="419"/>
      <c r="S44" s="419"/>
    </row>
    <row r="45" spans="2:19" ht="13.5">
      <c r="B45" s="419" t="s">
        <v>1371</v>
      </c>
      <c r="C45" s="419"/>
      <c r="D45" s="419"/>
      <c r="E45" s="419"/>
      <c r="F45" s="419"/>
      <c r="G45" s="419"/>
      <c r="H45" s="419"/>
      <c r="I45" s="419"/>
      <c r="J45" s="419"/>
      <c r="K45" s="419"/>
      <c r="L45" s="419"/>
      <c r="M45" s="419"/>
      <c r="N45" s="419"/>
      <c r="O45" s="419"/>
      <c r="P45" s="419"/>
      <c r="Q45" s="419"/>
      <c r="R45" s="419"/>
      <c r="S45" s="419"/>
    </row>
    <row r="46" spans="2:19" ht="13.5">
      <c r="B46" s="715"/>
      <c r="C46" s="715"/>
      <c r="D46" s="715"/>
      <c r="E46" s="715"/>
      <c r="F46" s="715"/>
      <c r="G46" s="715"/>
      <c r="H46" s="715"/>
      <c r="I46" s="715"/>
      <c r="J46" s="715"/>
      <c r="K46" s="715"/>
      <c r="L46" s="715"/>
      <c r="M46" s="715"/>
      <c r="N46" s="715"/>
      <c r="O46" s="715"/>
      <c r="P46" s="715"/>
      <c r="Q46" s="715"/>
      <c r="R46" s="715"/>
      <c r="S46" s="715"/>
    </row>
    <row r="47" spans="2:19" ht="13.5">
      <c r="B47" s="419"/>
      <c r="C47" s="419"/>
      <c r="D47" s="419"/>
      <c r="E47" s="419"/>
      <c r="F47" s="419"/>
      <c r="G47" s="419"/>
      <c r="H47" s="419"/>
      <c r="I47" s="419"/>
      <c r="J47" s="419"/>
      <c r="K47" s="419"/>
      <c r="L47" s="419"/>
      <c r="M47" s="419"/>
      <c r="N47" s="419"/>
      <c r="O47" s="419"/>
      <c r="P47" s="419"/>
      <c r="Q47" s="419"/>
      <c r="R47" s="419"/>
      <c r="S47" s="419"/>
    </row>
    <row r="67" spans="2:17" ht="13.5">
      <c r="B67" s="359"/>
      <c r="E67" s="359"/>
      <c r="H67" s="359"/>
      <c r="K67" s="359"/>
      <c r="N67" s="359"/>
      <c r="Q67" s="359"/>
    </row>
    <row r="68" spans="2:17" ht="13.5">
      <c r="B68" s="359"/>
      <c r="E68" s="359"/>
      <c r="H68" s="359"/>
      <c r="K68" s="359"/>
      <c r="N68" s="359"/>
      <c r="Q68" s="359"/>
    </row>
    <row r="69" spans="2:17" ht="13.5">
      <c r="B69" s="359"/>
      <c r="E69" s="359"/>
      <c r="H69" s="359"/>
      <c r="K69" s="359"/>
      <c r="N69" s="359"/>
      <c r="Q69" s="359"/>
    </row>
    <row r="70" spans="2:17" ht="13.5">
      <c r="B70" s="359"/>
      <c r="E70" s="359"/>
      <c r="H70" s="359"/>
      <c r="K70" s="359"/>
      <c r="N70" s="359"/>
      <c r="Q70" s="359"/>
    </row>
    <row r="71" spans="2:17" ht="13.5">
      <c r="B71" s="359"/>
      <c r="E71" s="359"/>
      <c r="H71" s="359"/>
      <c r="K71" s="359"/>
      <c r="N71" s="359"/>
      <c r="Q71" s="359"/>
    </row>
    <row r="72" spans="2:17" ht="13.5">
      <c r="B72" s="359"/>
      <c r="E72" s="359"/>
      <c r="H72" s="359"/>
      <c r="K72" s="359"/>
      <c r="N72" s="359"/>
      <c r="Q72" s="359"/>
    </row>
    <row r="73" spans="2:17" ht="13.5">
      <c r="B73" s="359"/>
      <c r="E73" s="359"/>
      <c r="H73" s="359"/>
      <c r="K73" s="359"/>
      <c r="N73" s="359"/>
      <c r="Q73" s="359"/>
    </row>
    <row r="74" spans="2:17" ht="13.5">
      <c r="B74" s="359"/>
      <c r="E74" s="359"/>
      <c r="H74" s="359"/>
      <c r="K74" s="359"/>
      <c r="N74" s="359"/>
      <c r="Q74" s="359"/>
    </row>
    <row r="75" spans="2:17" ht="13.5">
      <c r="B75" s="359"/>
      <c r="E75" s="359"/>
      <c r="H75" s="359"/>
      <c r="K75" s="359"/>
      <c r="N75" s="359"/>
      <c r="Q75" s="359"/>
    </row>
    <row r="76" spans="2:17" ht="13.5">
      <c r="B76" s="359"/>
      <c r="E76" s="359"/>
      <c r="H76" s="359"/>
      <c r="K76" s="359"/>
      <c r="N76" s="359"/>
      <c r="Q76" s="359"/>
    </row>
    <row r="77" spans="2:17" ht="13.5">
      <c r="B77" s="359"/>
      <c r="E77" s="359"/>
      <c r="H77" s="359"/>
      <c r="K77" s="359"/>
      <c r="N77" s="359"/>
      <c r="Q77" s="359"/>
    </row>
  </sheetData>
  <sheetProtection sheet="1"/>
  <mergeCells count="9">
    <mergeCell ref="B45:S45"/>
    <mergeCell ref="B46:S46"/>
    <mergeCell ref="B47:S47"/>
    <mergeCell ref="D3:E3"/>
    <mergeCell ref="F3:G3"/>
    <mergeCell ref="E20:F20"/>
    <mergeCell ref="E24:F24"/>
    <mergeCell ref="B43:P43"/>
    <mergeCell ref="B44:S44"/>
  </mergeCells>
  <conditionalFormatting sqref="D8:D30 G8:G37 J8:J41 M8:M41 G39:G41 D32:D41">
    <cfRule type="cellIs" priority="5" dxfId="57" operator="greaterThan">
      <formula>C8</formula>
    </cfRule>
  </conditionalFormatting>
  <conditionalFormatting sqref="P8:P41">
    <cfRule type="cellIs" priority="4" dxfId="57" operator="greaterThan">
      <formula>O8</formula>
    </cfRule>
  </conditionalFormatting>
  <conditionalFormatting sqref="S8:S41">
    <cfRule type="cellIs" priority="3" dxfId="57" operator="greaterThan">
      <formula>R8</formula>
    </cfRule>
  </conditionalFormatting>
  <conditionalFormatting sqref="G38">
    <cfRule type="cellIs" priority="2" dxfId="57" operator="greaterThan">
      <formula>F38</formula>
    </cfRule>
  </conditionalFormatting>
  <conditionalFormatting sqref="D31">
    <cfRule type="cellIs" priority="1" dxfId="57" operator="greaterThan">
      <formula>C31</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9" r:id="rId1"/>
  <headerFooter>
    <oddFooter>&amp;R&amp;8㈱中国新聞サービスセンター</oddFooter>
  </headerFooter>
</worksheet>
</file>

<file path=xl/worksheets/sheet27.xml><?xml version="1.0" encoding="utf-8"?>
<worksheet xmlns="http://schemas.openxmlformats.org/spreadsheetml/2006/main" xmlns:r="http://schemas.openxmlformats.org/officeDocument/2006/relationships">
  <sheetPr codeName="Sheet23"/>
  <dimension ref="A1:S77"/>
  <sheetViews>
    <sheetView showGridLines="0" zoomScalePageLayoutView="0" workbookViewId="0" topLeftCell="A1">
      <selection activeCell="A1" sqref="A1"/>
    </sheetView>
  </sheetViews>
  <sheetFormatPr defaultColWidth="9.140625" defaultRowHeight="15"/>
  <cols>
    <col min="1" max="1" width="1.421875" style="359" customWidth="1"/>
    <col min="2" max="2" width="10.7109375" style="358" customWidth="1"/>
    <col min="3" max="4" width="6.421875" style="418" customWidth="1"/>
    <col min="5" max="5" width="10.7109375" style="358" customWidth="1"/>
    <col min="6" max="7" width="6.421875" style="418" customWidth="1"/>
    <col min="8" max="8" width="10.7109375" style="358" customWidth="1"/>
    <col min="9" max="10" width="6.421875" style="418" customWidth="1"/>
    <col min="11" max="11" width="10.7109375" style="358" customWidth="1"/>
    <col min="12" max="13" width="6.421875" style="418" customWidth="1"/>
    <col min="14" max="14" width="10.7109375" style="358" customWidth="1"/>
    <col min="15" max="16" width="6.421875" style="418" customWidth="1"/>
    <col min="17" max="17" width="10.7109375" style="358" customWidth="1"/>
    <col min="18" max="19" width="6.421875" style="418" customWidth="1"/>
    <col min="20" max="16384" width="9.00390625" style="359" customWidth="1"/>
  </cols>
  <sheetData>
    <row r="1" spans="1:19" ht="13.5">
      <c r="A1" s="357" t="s">
        <v>313</v>
      </c>
      <c r="C1" s="359"/>
      <c r="D1" s="359"/>
      <c r="F1" s="359"/>
      <c r="G1" s="359"/>
      <c r="I1" s="359"/>
      <c r="J1" s="359"/>
      <c r="L1" s="359"/>
      <c r="M1" s="359"/>
      <c r="O1" s="359"/>
      <c r="P1" s="359"/>
      <c r="R1" s="359"/>
      <c r="S1" s="360" t="str">
        <f>'最初に入力'!N1</f>
        <v>2023年2月1日改定</v>
      </c>
    </row>
    <row r="2" spans="2:19" ht="13.5">
      <c r="B2" s="361" t="s">
        <v>314</v>
      </c>
      <c r="C2" s="362"/>
      <c r="D2" s="363" t="s">
        <v>315</v>
      </c>
      <c r="E2" s="364"/>
      <c r="F2" s="363" t="s">
        <v>316</v>
      </c>
      <c r="G2" s="362"/>
      <c r="H2" s="365" t="s">
        <v>317</v>
      </c>
      <c r="I2" s="363" t="s">
        <v>1372</v>
      </c>
      <c r="J2" s="366"/>
      <c r="K2" s="364"/>
      <c r="L2" s="363" t="s">
        <v>319</v>
      </c>
      <c r="M2" s="366"/>
      <c r="N2" s="367"/>
      <c r="O2" s="362"/>
      <c r="P2" s="363" t="s">
        <v>320</v>
      </c>
      <c r="Q2" s="364"/>
      <c r="R2" s="368" t="s">
        <v>1373</v>
      </c>
      <c r="S2" s="368" t="s">
        <v>322</v>
      </c>
    </row>
    <row r="3" spans="2:19" ht="29.25" customHeight="1">
      <c r="B3" s="369">
        <f>IF('最初に入力'!C2&lt;&gt;"",TEXT('最初に入力'!C2,"m月d日(aaa)"),"")</f>
      </c>
      <c r="C3" s="370"/>
      <c r="D3" s="371">
        <f>'最初に入力'!C5</f>
        <v>0</v>
      </c>
      <c r="E3" s="372"/>
      <c r="F3" s="371">
        <f>S43</f>
        <v>0</v>
      </c>
      <c r="G3" s="373"/>
      <c r="H3" s="374">
        <f>'最初に入力'!C6</f>
        <v>0</v>
      </c>
      <c r="I3" s="375">
        <f>'最初に入力'!C3</f>
        <v>0</v>
      </c>
      <c r="J3" s="376"/>
      <c r="K3" s="377"/>
      <c r="L3" s="375">
        <f>'最初に入力'!C4</f>
        <v>0</v>
      </c>
      <c r="M3" s="376"/>
      <c r="N3" s="378"/>
      <c r="O3" s="379"/>
      <c r="P3" s="375">
        <f>'最初に入力'!C7</f>
        <v>0</v>
      </c>
      <c r="Q3" s="377"/>
      <c r="R3" s="380">
        <f>'最初に入力'!C10</f>
        <v>0</v>
      </c>
      <c r="S3" s="381">
        <f>'最初に入力'!C11</f>
        <v>0</v>
      </c>
    </row>
    <row r="4" spans="3:19" ht="13.5">
      <c r="C4" s="359"/>
      <c r="D4" s="359"/>
      <c r="F4" s="359"/>
      <c r="G4" s="359"/>
      <c r="I4" s="359"/>
      <c r="J4" s="359"/>
      <c r="L4" s="359"/>
      <c r="M4" s="359"/>
      <c r="O4" s="359"/>
      <c r="P4" s="359"/>
      <c r="R4" s="382"/>
      <c r="S4" s="383">
        <f>'最初に入力'!F11</f>
        <v>0</v>
      </c>
    </row>
    <row r="5" spans="2:19" ht="13.5">
      <c r="B5" s="384" t="s">
        <v>1374</v>
      </c>
      <c r="C5" s="359"/>
      <c r="D5" s="359"/>
      <c r="F5" s="359"/>
      <c r="G5" s="359"/>
      <c r="I5" s="359"/>
      <c r="J5" s="359"/>
      <c r="L5" s="359"/>
      <c r="M5" s="359"/>
      <c r="O5" s="359"/>
      <c r="P5" s="359"/>
      <c r="Q5" s="461"/>
      <c r="R5" s="359"/>
      <c r="S5" s="386" t="s">
        <v>1122</v>
      </c>
    </row>
    <row r="6" spans="2:19" ht="13.5" customHeight="1">
      <c r="B6" s="390" t="s">
        <v>1216</v>
      </c>
      <c r="C6" s="388"/>
      <c r="D6" s="389"/>
      <c r="E6" s="716"/>
      <c r="F6" s="717"/>
      <c r="G6" s="718"/>
      <c r="H6" s="716"/>
      <c r="I6" s="717"/>
      <c r="J6" s="718"/>
      <c r="K6" s="390" t="s">
        <v>1375</v>
      </c>
      <c r="L6" s="388"/>
      <c r="M6" s="389"/>
      <c r="N6" s="390" t="s">
        <v>1376</v>
      </c>
      <c r="O6" s="388"/>
      <c r="P6" s="389"/>
      <c r="Q6" s="390" t="s">
        <v>1376</v>
      </c>
      <c r="R6" s="388"/>
      <c r="S6" s="389"/>
    </row>
    <row r="7" spans="2:19" ht="13.5">
      <c r="B7" s="391" t="s">
        <v>335</v>
      </c>
      <c r="C7" s="392" t="s">
        <v>332</v>
      </c>
      <c r="D7" s="393" t="s">
        <v>333</v>
      </c>
      <c r="E7" s="391" t="s">
        <v>1377</v>
      </c>
      <c r="F7" s="392" t="s">
        <v>332</v>
      </c>
      <c r="G7" s="393" t="s">
        <v>333</v>
      </c>
      <c r="H7" s="391" t="s">
        <v>1378</v>
      </c>
      <c r="I7" s="392" t="s">
        <v>332</v>
      </c>
      <c r="J7" s="393" t="s">
        <v>333</v>
      </c>
      <c r="K7" s="391" t="s">
        <v>335</v>
      </c>
      <c r="L7" s="392" t="s">
        <v>332</v>
      </c>
      <c r="M7" s="393" t="s">
        <v>333</v>
      </c>
      <c r="N7" s="391" t="s">
        <v>335</v>
      </c>
      <c r="O7" s="392" t="s">
        <v>332</v>
      </c>
      <c r="P7" s="393" t="s">
        <v>333</v>
      </c>
      <c r="Q7" s="391" t="s">
        <v>335</v>
      </c>
      <c r="R7" s="392" t="s">
        <v>332</v>
      </c>
      <c r="S7" s="393" t="s">
        <v>333</v>
      </c>
    </row>
    <row r="8" spans="2:19" ht="13.5">
      <c r="B8" s="397" t="s">
        <v>1379</v>
      </c>
      <c r="C8" s="398">
        <v>530</v>
      </c>
      <c r="D8" s="399"/>
      <c r="E8" s="555"/>
      <c r="F8" s="556"/>
      <c r="G8" s="719"/>
      <c r="H8" s="555"/>
      <c r="I8" s="556"/>
      <c r="J8" s="719"/>
      <c r="K8" s="555"/>
      <c r="L8" s="556"/>
      <c r="M8" s="719"/>
      <c r="N8" s="555"/>
      <c r="O8" s="556"/>
      <c r="P8" s="719"/>
      <c r="Q8" s="555"/>
      <c r="R8" s="556"/>
      <c r="S8" s="719"/>
    </row>
    <row r="9" spans="2:19" ht="13.5">
      <c r="B9" s="400"/>
      <c r="C9" s="401"/>
      <c r="D9" s="402"/>
      <c r="E9" s="470"/>
      <c r="F9" s="558"/>
      <c r="G9" s="720"/>
      <c r="H9" s="470"/>
      <c r="I9" s="558"/>
      <c r="J9" s="720"/>
      <c r="K9" s="470"/>
      <c r="L9" s="558"/>
      <c r="M9" s="720"/>
      <c r="N9" s="470"/>
      <c r="O9" s="558"/>
      <c r="P9" s="720"/>
      <c r="Q9" s="721"/>
      <c r="R9" s="558"/>
      <c r="S9" s="720"/>
    </row>
    <row r="10" spans="2:19" ht="13.5">
      <c r="B10" s="400"/>
      <c r="C10" s="401"/>
      <c r="D10" s="402"/>
      <c r="E10" s="470"/>
      <c r="F10" s="558"/>
      <c r="G10" s="720"/>
      <c r="H10" s="470"/>
      <c r="I10" s="558"/>
      <c r="J10" s="720"/>
      <c r="K10" s="470"/>
      <c r="L10" s="558"/>
      <c r="M10" s="720"/>
      <c r="N10" s="470"/>
      <c r="O10" s="558"/>
      <c r="P10" s="720"/>
      <c r="Q10" s="470"/>
      <c r="R10" s="558"/>
      <c r="S10" s="720"/>
    </row>
    <row r="11" spans="2:19" ht="13.5">
      <c r="B11" s="400"/>
      <c r="C11" s="401"/>
      <c r="D11" s="402"/>
      <c r="E11" s="470"/>
      <c r="F11" s="558"/>
      <c r="G11" s="720"/>
      <c r="H11" s="470"/>
      <c r="I11" s="558"/>
      <c r="J11" s="720"/>
      <c r="K11" s="470"/>
      <c r="L11" s="558"/>
      <c r="M11" s="720"/>
      <c r="N11" s="470"/>
      <c r="O11" s="558"/>
      <c r="P11" s="720"/>
      <c r="Q11" s="470"/>
      <c r="R11" s="558"/>
      <c r="S11" s="720"/>
    </row>
    <row r="12" spans="2:19" ht="13.5">
      <c r="B12" s="400" t="s">
        <v>1279</v>
      </c>
      <c r="C12" s="401">
        <v>270</v>
      </c>
      <c r="D12" s="402"/>
      <c r="E12" s="470"/>
      <c r="F12" s="558"/>
      <c r="G12" s="720"/>
      <c r="H12" s="470"/>
      <c r="I12" s="558"/>
      <c r="J12" s="720"/>
      <c r="K12" s="470"/>
      <c r="L12" s="558"/>
      <c r="M12" s="720"/>
      <c r="N12" s="470"/>
      <c r="O12" s="558"/>
      <c r="P12" s="720"/>
      <c r="Q12" s="470"/>
      <c r="R12" s="558"/>
      <c r="S12" s="720"/>
    </row>
    <row r="13" spans="2:19" ht="13.5">
      <c r="B13" s="400" t="s">
        <v>1287</v>
      </c>
      <c r="C13" s="401">
        <v>300</v>
      </c>
      <c r="D13" s="402"/>
      <c r="E13" s="470"/>
      <c r="F13" s="558"/>
      <c r="G13" s="720"/>
      <c r="H13" s="470"/>
      <c r="I13" s="558"/>
      <c r="J13" s="720"/>
      <c r="K13" s="470"/>
      <c r="L13" s="558"/>
      <c r="M13" s="720"/>
      <c r="N13" s="470"/>
      <c r="O13" s="558"/>
      <c r="P13" s="720"/>
      <c r="Q13" s="470"/>
      <c r="R13" s="558"/>
      <c r="S13" s="720"/>
    </row>
    <row r="14" spans="2:19" ht="13.5">
      <c r="B14" s="400"/>
      <c r="C14" s="401"/>
      <c r="D14" s="402"/>
      <c r="E14" s="470"/>
      <c r="F14" s="558"/>
      <c r="G14" s="720"/>
      <c r="H14" s="470"/>
      <c r="I14" s="558"/>
      <c r="J14" s="720"/>
      <c r="K14" s="470"/>
      <c r="L14" s="558"/>
      <c r="M14" s="720"/>
      <c r="N14" s="470"/>
      <c r="O14" s="558"/>
      <c r="P14" s="720"/>
      <c r="Q14" s="470"/>
      <c r="R14" s="558"/>
      <c r="S14" s="720"/>
    </row>
    <row r="15" spans="2:19" ht="13.5">
      <c r="B15" s="400"/>
      <c r="C15" s="401"/>
      <c r="D15" s="402"/>
      <c r="E15" s="470"/>
      <c r="F15" s="558"/>
      <c r="G15" s="720"/>
      <c r="H15" s="470"/>
      <c r="I15" s="558"/>
      <c r="J15" s="720"/>
      <c r="K15" s="470"/>
      <c r="L15" s="558"/>
      <c r="M15" s="720"/>
      <c r="N15" s="555"/>
      <c r="O15" s="556"/>
      <c r="P15" s="720"/>
      <c r="Q15" s="470"/>
      <c r="R15" s="558"/>
      <c r="S15" s="720"/>
    </row>
    <row r="16" spans="2:19" ht="13.5">
      <c r="B16" s="400"/>
      <c r="C16" s="401"/>
      <c r="D16" s="402"/>
      <c r="E16" s="470"/>
      <c r="F16" s="558"/>
      <c r="G16" s="720"/>
      <c r="H16" s="470"/>
      <c r="I16" s="558"/>
      <c r="J16" s="720"/>
      <c r="K16" s="470"/>
      <c r="L16" s="558"/>
      <c r="M16" s="720"/>
      <c r="N16" s="470"/>
      <c r="O16" s="558"/>
      <c r="P16" s="720"/>
      <c r="Q16" s="470"/>
      <c r="R16" s="558"/>
      <c r="S16" s="720"/>
    </row>
    <row r="17" spans="2:19" ht="13.5">
      <c r="B17" s="400" t="s">
        <v>1288</v>
      </c>
      <c r="C17" s="401">
        <v>880</v>
      </c>
      <c r="D17" s="402"/>
      <c r="E17" s="470"/>
      <c r="F17" s="558"/>
      <c r="G17" s="720"/>
      <c r="H17" s="470"/>
      <c r="I17" s="558"/>
      <c r="J17" s="720"/>
      <c r="K17" s="470"/>
      <c r="L17" s="558"/>
      <c r="M17" s="720"/>
      <c r="N17" s="470"/>
      <c r="O17" s="558"/>
      <c r="P17" s="720"/>
      <c r="Q17" s="470"/>
      <c r="R17" s="558"/>
      <c r="S17" s="720"/>
    </row>
    <row r="18" spans="2:19" ht="13.5">
      <c r="B18" s="400" t="s">
        <v>1302</v>
      </c>
      <c r="C18" s="401">
        <v>60</v>
      </c>
      <c r="D18" s="402"/>
      <c r="E18" s="470"/>
      <c r="F18" s="558"/>
      <c r="G18" s="720"/>
      <c r="H18" s="470"/>
      <c r="I18" s="558"/>
      <c r="J18" s="720"/>
      <c r="K18" s="470"/>
      <c r="L18" s="558"/>
      <c r="M18" s="720"/>
      <c r="N18" s="555"/>
      <c r="O18" s="556"/>
      <c r="P18" s="720"/>
      <c r="Q18" s="470"/>
      <c r="R18" s="558"/>
      <c r="S18" s="720"/>
    </row>
    <row r="19" spans="2:19" ht="13.5">
      <c r="B19" s="400" t="s">
        <v>1380</v>
      </c>
      <c r="C19" s="401">
        <v>50</v>
      </c>
      <c r="D19" s="402"/>
      <c r="E19" s="470"/>
      <c r="F19" s="558"/>
      <c r="G19" s="720"/>
      <c r="H19" s="470"/>
      <c r="I19" s="558"/>
      <c r="J19" s="720"/>
      <c r="K19" s="470"/>
      <c r="L19" s="558"/>
      <c r="M19" s="720"/>
      <c r="N19" s="470"/>
      <c r="O19" s="558"/>
      <c r="P19" s="720"/>
      <c r="Q19" s="470"/>
      <c r="R19" s="558"/>
      <c r="S19" s="720"/>
    </row>
    <row r="20" spans="2:19" ht="13.5">
      <c r="B20" s="400" t="s">
        <v>1298</v>
      </c>
      <c r="C20" s="401">
        <v>800</v>
      </c>
      <c r="D20" s="402"/>
      <c r="E20" s="470"/>
      <c r="F20" s="558"/>
      <c r="G20" s="720"/>
      <c r="H20" s="470"/>
      <c r="I20" s="558"/>
      <c r="J20" s="720"/>
      <c r="K20" s="470"/>
      <c r="L20" s="558"/>
      <c r="M20" s="720"/>
      <c r="N20" s="470"/>
      <c r="O20" s="558"/>
      <c r="P20" s="720"/>
      <c r="Q20" s="470"/>
      <c r="R20" s="558"/>
      <c r="S20" s="720"/>
    </row>
    <row r="21" spans="2:19" ht="13.5">
      <c r="B21" s="400" t="s">
        <v>1381</v>
      </c>
      <c r="C21" s="401"/>
      <c r="D21" s="402"/>
      <c r="E21" s="470"/>
      <c r="F21" s="558"/>
      <c r="G21" s="720"/>
      <c r="H21" s="470"/>
      <c r="I21" s="558"/>
      <c r="J21" s="720"/>
      <c r="K21" s="470"/>
      <c r="L21" s="558"/>
      <c r="M21" s="720"/>
      <c r="N21" s="470"/>
      <c r="O21" s="558"/>
      <c r="P21" s="720"/>
      <c r="Q21" s="470"/>
      <c r="R21" s="558"/>
      <c r="S21" s="720"/>
    </row>
    <row r="22" spans="2:19" ht="13.5">
      <c r="B22" s="722" t="s">
        <v>1382</v>
      </c>
      <c r="C22" s="401"/>
      <c r="D22" s="402"/>
      <c r="E22" s="470"/>
      <c r="F22" s="558"/>
      <c r="G22" s="720"/>
      <c r="H22" s="470"/>
      <c r="I22" s="558"/>
      <c r="J22" s="720"/>
      <c r="K22" s="470"/>
      <c r="L22" s="558"/>
      <c r="M22" s="720"/>
      <c r="N22" s="470"/>
      <c r="O22" s="558"/>
      <c r="P22" s="720"/>
      <c r="Q22" s="470"/>
      <c r="R22" s="558"/>
      <c r="S22" s="720"/>
    </row>
    <row r="23" spans="2:19" ht="13.5">
      <c r="B23" s="400" t="s">
        <v>1315</v>
      </c>
      <c r="C23" s="401">
        <v>190</v>
      </c>
      <c r="D23" s="402"/>
      <c r="E23" s="470"/>
      <c r="F23" s="558"/>
      <c r="G23" s="720"/>
      <c r="H23" s="470"/>
      <c r="I23" s="558"/>
      <c r="J23" s="720"/>
      <c r="K23" s="470"/>
      <c r="L23" s="558"/>
      <c r="M23" s="720"/>
      <c r="N23" s="470"/>
      <c r="O23" s="558"/>
      <c r="P23" s="720"/>
      <c r="Q23" s="470"/>
      <c r="R23" s="558"/>
      <c r="S23" s="720"/>
    </row>
    <row r="24" spans="2:19" ht="13.5">
      <c r="B24" s="400" t="s">
        <v>1383</v>
      </c>
      <c r="C24" s="401"/>
      <c r="D24" s="402"/>
      <c r="E24" s="470"/>
      <c r="F24" s="558"/>
      <c r="G24" s="720"/>
      <c r="H24" s="470"/>
      <c r="I24" s="558"/>
      <c r="J24" s="720"/>
      <c r="K24" s="470"/>
      <c r="L24" s="558"/>
      <c r="M24" s="720"/>
      <c r="N24" s="470"/>
      <c r="O24" s="558"/>
      <c r="P24" s="720"/>
      <c r="Q24" s="470"/>
      <c r="R24" s="558"/>
      <c r="S24" s="720"/>
    </row>
    <row r="25" spans="2:19" ht="13.5">
      <c r="B25" s="400" t="s">
        <v>1384</v>
      </c>
      <c r="C25" s="401">
        <v>70</v>
      </c>
      <c r="D25" s="402"/>
      <c r="E25" s="470"/>
      <c r="F25" s="558"/>
      <c r="G25" s="720"/>
      <c r="H25" s="470"/>
      <c r="I25" s="558"/>
      <c r="J25" s="720"/>
      <c r="K25" s="470"/>
      <c r="L25" s="558"/>
      <c r="M25" s="720"/>
      <c r="N25" s="470"/>
      <c r="O25" s="558"/>
      <c r="P25" s="720"/>
      <c r="Q25" s="470"/>
      <c r="R25" s="558"/>
      <c r="S25" s="720"/>
    </row>
    <row r="26" spans="2:19" ht="13.5">
      <c r="B26" s="400" t="s">
        <v>1385</v>
      </c>
      <c r="C26" s="401">
        <v>20</v>
      </c>
      <c r="D26" s="402"/>
      <c r="E26" s="470"/>
      <c r="F26" s="558"/>
      <c r="G26" s="720"/>
      <c r="H26" s="470"/>
      <c r="I26" s="558"/>
      <c r="J26" s="720"/>
      <c r="K26" s="470"/>
      <c r="L26" s="558"/>
      <c r="M26" s="720"/>
      <c r="N26" s="470"/>
      <c r="O26" s="558"/>
      <c r="P26" s="720"/>
      <c r="Q26" s="470"/>
      <c r="R26" s="558"/>
      <c r="S26" s="720"/>
    </row>
    <row r="27" spans="2:19" ht="13.5">
      <c r="B27" s="611"/>
      <c r="C27" s="401"/>
      <c r="D27" s="402"/>
      <c r="E27" s="470"/>
      <c r="F27" s="558"/>
      <c r="G27" s="720"/>
      <c r="H27" s="470"/>
      <c r="I27" s="558"/>
      <c r="J27" s="720"/>
      <c r="K27" s="470"/>
      <c r="L27" s="558"/>
      <c r="M27" s="720"/>
      <c r="N27" s="470"/>
      <c r="O27" s="558"/>
      <c r="P27" s="720"/>
      <c r="Q27" s="470"/>
      <c r="R27" s="558"/>
      <c r="S27" s="720"/>
    </row>
    <row r="28" spans="2:19" ht="13.5">
      <c r="B28" s="400"/>
      <c r="C28" s="401"/>
      <c r="D28" s="402"/>
      <c r="E28" s="470"/>
      <c r="F28" s="558"/>
      <c r="G28" s="720"/>
      <c r="H28" s="470"/>
      <c r="I28" s="558"/>
      <c r="J28" s="720"/>
      <c r="K28" s="470"/>
      <c r="L28" s="558"/>
      <c r="M28" s="720"/>
      <c r="N28" s="470"/>
      <c r="O28" s="558"/>
      <c r="P28" s="720"/>
      <c r="Q28" s="470"/>
      <c r="R28" s="558"/>
      <c r="S28" s="720"/>
    </row>
    <row r="29" spans="2:19" ht="13.5">
      <c r="B29" s="400" t="s">
        <v>1337</v>
      </c>
      <c r="C29" s="401">
        <v>120</v>
      </c>
      <c r="D29" s="402"/>
      <c r="E29" s="470"/>
      <c r="F29" s="558"/>
      <c r="G29" s="720"/>
      <c r="H29" s="470"/>
      <c r="I29" s="558"/>
      <c r="J29" s="720"/>
      <c r="K29" s="470"/>
      <c r="L29" s="558"/>
      <c r="M29" s="720"/>
      <c r="N29" s="470"/>
      <c r="O29" s="558"/>
      <c r="P29" s="720"/>
      <c r="Q29" s="470"/>
      <c r="R29" s="558"/>
      <c r="S29" s="720"/>
    </row>
    <row r="30" spans="2:19" ht="13.5">
      <c r="B30" s="400" t="s">
        <v>1386</v>
      </c>
      <c r="C30" s="401">
        <v>50</v>
      </c>
      <c r="D30" s="402"/>
      <c r="E30" s="470"/>
      <c r="F30" s="558"/>
      <c r="G30" s="720"/>
      <c r="H30" s="470"/>
      <c r="I30" s="558"/>
      <c r="J30" s="720"/>
      <c r="K30" s="470"/>
      <c r="L30" s="558"/>
      <c r="M30" s="720"/>
      <c r="N30" s="470"/>
      <c r="O30" s="558"/>
      <c r="P30" s="720"/>
      <c r="Q30" s="470"/>
      <c r="R30" s="558"/>
      <c r="S30" s="720"/>
    </row>
    <row r="31" spans="2:19" ht="13.5">
      <c r="B31" s="400" t="s">
        <v>1387</v>
      </c>
      <c r="C31" s="401">
        <v>950</v>
      </c>
      <c r="D31" s="402"/>
      <c r="E31" s="470"/>
      <c r="F31" s="558"/>
      <c r="G31" s="720"/>
      <c r="H31" s="470"/>
      <c r="I31" s="558"/>
      <c r="J31" s="720"/>
      <c r="K31" s="470"/>
      <c r="L31" s="558"/>
      <c r="M31" s="720"/>
      <c r="N31" s="470"/>
      <c r="O31" s="558"/>
      <c r="P31" s="720"/>
      <c r="Q31" s="470"/>
      <c r="R31" s="558"/>
      <c r="S31" s="720"/>
    </row>
    <row r="32" spans="2:19" ht="13.5">
      <c r="B32" s="400"/>
      <c r="C32" s="401"/>
      <c r="D32" s="402"/>
      <c r="E32" s="470"/>
      <c r="F32" s="558"/>
      <c r="G32" s="720"/>
      <c r="H32" s="470"/>
      <c r="I32" s="558"/>
      <c r="J32" s="720"/>
      <c r="K32" s="470"/>
      <c r="L32" s="558"/>
      <c r="M32" s="720"/>
      <c r="N32" s="470"/>
      <c r="O32" s="558"/>
      <c r="P32" s="720"/>
      <c r="Q32" s="470"/>
      <c r="R32" s="558"/>
      <c r="S32" s="720"/>
    </row>
    <row r="33" spans="2:19" ht="13.5">
      <c r="B33" s="400"/>
      <c r="C33" s="401"/>
      <c r="D33" s="402"/>
      <c r="E33" s="470"/>
      <c r="F33" s="558"/>
      <c r="G33" s="720"/>
      <c r="H33" s="470"/>
      <c r="I33" s="558"/>
      <c r="J33" s="720"/>
      <c r="K33" s="470"/>
      <c r="L33" s="558"/>
      <c r="M33" s="720"/>
      <c r="N33" s="470"/>
      <c r="O33" s="558"/>
      <c r="P33" s="720"/>
      <c r="Q33" s="470"/>
      <c r="R33" s="558"/>
      <c r="S33" s="720"/>
    </row>
    <row r="34" spans="2:19" ht="13.5">
      <c r="B34" s="400" t="s">
        <v>1388</v>
      </c>
      <c r="C34" s="401">
        <v>140</v>
      </c>
      <c r="D34" s="402"/>
      <c r="E34" s="470"/>
      <c r="F34" s="558"/>
      <c r="G34" s="720"/>
      <c r="H34" s="470"/>
      <c r="I34" s="558"/>
      <c r="J34" s="720"/>
      <c r="K34" s="470"/>
      <c r="L34" s="558"/>
      <c r="M34" s="720"/>
      <c r="N34" s="470"/>
      <c r="O34" s="558"/>
      <c r="P34" s="720"/>
      <c r="Q34" s="470"/>
      <c r="R34" s="558"/>
      <c r="S34" s="720"/>
    </row>
    <row r="35" spans="2:19" ht="13.5">
      <c r="B35" s="400"/>
      <c r="C35" s="401"/>
      <c r="D35" s="402"/>
      <c r="E35" s="470"/>
      <c r="F35" s="558"/>
      <c r="G35" s="720"/>
      <c r="H35" s="470"/>
      <c r="I35" s="558"/>
      <c r="J35" s="720"/>
      <c r="K35" s="470"/>
      <c r="L35" s="558"/>
      <c r="M35" s="720"/>
      <c r="N35" s="470"/>
      <c r="O35" s="558"/>
      <c r="P35" s="720"/>
      <c r="Q35" s="470"/>
      <c r="R35" s="558"/>
      <c r="S35" s="720"/>
    </row>
    <row r="36" spans="2:19" ht="13.5">
      <c r="B36" s="400"/>
      <c r="C36" s="401"/>
      <c r="D36" s="402"/>
      <c r="E36" s="470"/>
      <c r="F36" s="558"/>
      <c r="G36" s="720"/>
      <c r="H36" s="470"/>
      <c r="I36" s="558"/>
      <c r="J36" s="720"/>
      <c r="K36" s="470"/>
      <c r="L36" s="558"/>
      <c r="M36" s="720"/>
      <c r="N36" s="470"/>
      <c r="O36" s="558"/>
      <c r="P36" s="720"/>
      <c r="Q36" s="470"/>
      <c r="R36" s="558"/>
      <c r="S36" s="720"/>
    </row>
    <row r="37" spans="2:19" ht="13.5">
      <c r="B37" s="400" t="s">
        <v>1361</v>
      </c>
      <c r="C37" s="401">
        <v>40</v>
      </c>
      <c r="D37" s="402"/>
      <c r="E37" s="470"/>
      <c r="F37" s="558"/>
      <c r="G37" s="720"/>
      <c r="H37" s="470"/>
      <c r="I37" s="558"/>
      <c r="J37" s="720"/>
      <c r="K37" s="470"/>
      <c r="L37" s="558"/>
      <c r="M37" s="720"/>
      <c r="N37" s="470"/>
      <c r="O37" s="558"/>
      <c r="P37" s="720"/>
      <c r="Q37" s="470"/>
      <c r="R37" s="558"/>
      <c r="S37" s="720"/>
    </row>
    <row r="38" spans="2:19" ht="13.5">
      <c r="B38" s="400" t="s">
        <v>1389</v>
      </c>
      <c r="C38" s="401">
        <v>30</v>
      </c>
      <c r="D38" s="402"/>
      <c r="E38" s="470"/>
      <c r="F38" s="558"/>
      <c r="G38" s="720"/>
      <c r="H38" s="470"/>
      <c r="I38" s="558"/>
      <c r="J38" s="720"/>
      <c r="K38" s="470"/>
      <c r="L38" s="558"/>
      <c r="M38" s="720"/>
      <c r="N38" s="470"/>
      <c r="O38" s="558"/>
      <c r="P38" s="720"/>
      <c r="Q38" s="470"/>
      <c r="R38" s="558"/>
      <c r="S38" s="720"/>
    </row>
    <row r="39" spans="2:19" ht="13.5">
      <c r="B39" s="400"/>
      <c r="C39" s="401"/>
      <c r="D39" s="402"/>
      <c r="E39" s="470"/>
      <c r="F39" s="558"/>
      <c r="G39" s="720"/>
      <c r="H39" s="470"/>
      <c r="I39" s="558"/>
      <c r="J39" s="720"/>
      <c r="K39" s="470"/>
      <c r="L39" s="558"/>
      <c r="M39" s="720"/>
      <c r="N39" s="470"/>
      <c r="O39" s="558"/>
      <c r="P39" s="720"/>
      <c r="Q39" s="470"/>
      <c r="R39" s="558"/>
      <c r="S39" s="720"/>
    </row>
    <row r="40" spans="2:19" ht="13.5">
      <c r="B40" s="283" t="s">
        <v>1390</v>
      </c>
      <c r="C40" s="401">
        <v>100</v>
      </c>
      <c r="D40" s="402"/>
      <c r="E40" s="470"/>
      <c r="F40" s="558"/>
      <c r="G40" s="720"/>
      <c r="H40" s="470"/>
      <c r="I40" s="558"/>
      <c r="J40" s="720"/>
      <c r="K40" s="470"/>
      <c r="L40" s="558"/>
      <c r="M40" s="720"/>
      <c r="N40" s="470"/>
      <c r="O40" s="558"/>
      <c r="P40" s="720"/>
      <c r="Q40" s="470"/>
      <c r="R40" s="558"/>
      <c r="S40" s="720"/>
    </row>
    <row r="41" spans="2:19" ht="13.5">
      <c r="B41" s="400"/>
      <c r="C41" s="401"/>
      <c r="D41" s="402"/>
      <c r="E41" s="470"/>
      <c r="F41" s="558"/>
      <c r="G41" s="720"/>
      <c r="H41" s="470"/>
      <c r="I41" s="558"/>
      <c r="J41" s="720"/>
      <c r="K41" s="470"/>
      <c r="L41" s="558"/>
      <c r="M41" s="720"/>
      <c r="N41" s="470"/>
      <c r="O41" s="558"/>
      <c r="P41" s="720"/>
      <c r="Q41" s="470"/>
      <c r="R41" s="558"/>
      <c r="S41" s="720"/>
    </row>
    <row r="42" spans="2:19" ht="13.5">
      <c r="B42" s="391" t="s">
        <v>1391</v>
      </c>
      <c r="C42" s="409">
        <f>SUM(C8:C41)</f>
        <v>4600</v>
      </c>
      <c r="D42" s="410">
        <f>SUM(D8:D41)</f>
        <v>0</v>
      </c>
      <c r="E42" s="408"/>
      <c r="F42" s="409">
        <f>SUM(F8:F41)</f>
        <v>0</v>
      </c>
      <c r="G42" s="410">
        <f>SUM(G8:G41)</f>
        <v>0</v>
      </c>
      <c r="H42" s="408" t="s">
        <v>425</v>
      </c>
      <c r="I42" s="409">
        <f>SUM(I8:I41)</f>
        <v>0</v>
      </c>
      <c r="J42" s="410">
        <f>SUM(J8:J41)</f>
        <v>0</v>
      </c>
      <c r="K42" s="391" t="s">
        <v>425</v>
      </c>
      <c r="L42" s="409">
        <f>SUM(L8:L41)</f>
        <v>0</v>
      </c>
      <c r="M42" s="410">
        <f>SUM(M8:M41)</f>
        <v>0</v>
      </c>
      <c r="N42" s="391" t="s">
        <v>425</v>
      </c>
      <c r="O42" s="409">
        <f>SUM(O8:O41)</f>
        <v>0</v>
      </c>
      <c r="P42" s="410">
        <f>SUM(P8:P41)</f>
        <v>0</v>
      </c>
      <c r="Q42" s="391" t="s">
        <v>425</v>
      </c>
      <c r="R42" s="409">
        <f>SUM(R8:R41)</f>
        <v>0</v>
      </c>
      <c r="S42" s="410">
        <f>SUM(S8:S41)</f>
        <v>0</v>
      </c>
    </row>
    <row r="43" spans="2:19" ht="13.5">
      <c r="B43" s="411"/>
      <c r="C43" s="413"/>
      <c r="D43" s="413"/>
      <c r="E43" s="412"/>
      <c r="F43" s="413"/>
      <c r="G43" s="413"/>
      <c r="H43" s="412"/>
      <c r="I43" s="413"/>
      <c r="J43" s="413"/>
      <c r="K43" s="411"/>
      <c r="L43" s="413"/>
      <c r="M43" s="413"/>
      <c r="N43" s="411"/>
      <c r="O43" s="413"/>
      <c r="P43" s="413"/>
      <c r="Q43" s="414" t="s">
        <v>538</v>
      </c>
      <c r="R43" s="415">
        <f>SUM(C42,F42,I42,L42,O42,R42)</f>
        <v>4600</v>
      </c>
      <c r="S43" s="416">
        <f>SUM(D42,G42,J42,M42,P42,S42)</f>
        <v>0</v>
      </c>
    </row>
    <row r="44" ht="13.5">
      <c r="B44" s="417" t="s">
        <v>1392</v>
      </c>
    </row>
    <row r="67" spans="2:17" ht="13.5">
      <c r="B67" s="359"/>
      <c r="E67" s="359"/>
      <c r="H67" s="359"/>
      <c r="K67" s="359"/>
      <c r="N67" s="359"/>
      <c r="Q67" s="359"/>
    </row>
    <row r="68" spans="2:17" ht="13.5">
      <c r="B68" s="359"/>
      <c r="E68" s="359"/>
      <c r="H68" s="359"/>
      <c r="K68" s="359"/>
      <c r="N68" s="359"/>
      <c r="Q68" s="359"/>
    </row>
    <row r="69" spans="2:17" ht="13.5">
      <c r="B69" s="359"/>
      <c r="E69" s="359"/>
      <c r="H69" s="359"/>
      <c r="K69" s="359"/>
      <c r="N69" s="359"/>
      <c r="Q69" s="359"/>
    </row>
    <row r="70" spans="2:17" ht="13.5">
      <c r="B70" s="359"/>
      <c r="E70" s="359"/>
      <c r="H70" s="359"/>
      <c r="K70" s="359"/>
      <c r="N70" s="359"/>
      <c r="Q70" s="359"/>
    </row>
    <row r="71" spans="2:17" ht="13.5">
      <c r="B71" s="359"/>
      <c r="E71" s="359"/>
      <c r="H71" s="359"/>
      <c r="K71" s="359"/>
      <c r="N71" s="359"/>
      <c r="Q71" s="359"/>
    </row>
    <row r="72" spans="2:17" ht="13.5">
      <c r="B72" s="359"/>
      <c r="E72" s="359"/>
      <c r="H72" s="359"/>
      <c r="K72" s="359"/>
      <c r="N72" s="359"/>
      <c r="Q72" s="359"/>
    </row>
    <row r="73" spans="2:17" ht="13.5">
      <c r="B73" s="359"/>
      <c r="E73" s="359"/>
      <c r="H73" s="359"/>
      <c r="K73" s="359"/>
      <c r="N73" s="359"/>
      <c r="Q73" s="359"/>
    </row>
    <row r="74" spans="2:17" ht="13.5">
      <c r="B74" s="359"/>
      <c r="E74" s="359"/>
      <c r="H74" s="359"/>
      <c r="K74" s="359"/>
      <c r="N74" s="359"/>
      <c r="Q74" s="359"/>
    </row>
    <row r="75" spans="2:17" ht="13.5">
      <c r="B75" s="359"/>
      <c r="E75" s="359"/>
      <c r="H75" s="359"/>
      <c r="K75" s="359"/>
      <c r="N75" s="359"/>
      <c r="Q75" s="359"/>
    </row>
    <row r="76" spans="2:17" ht="13.5">
      <c r="B76" s="359"/>
      <c r="E76" s="359"/>
      <c r="H76" s="359"/>
      <c r="K76" s="359"/>
      <c r="N76" s="359"/>
      <c r="Q76" s="359"/>
    </row>
    <row r="77" spans="2:17" ht="13.5">
      <c r="B77" s="359"/>
      <c r="E77" s="359"/>
      <c r="H77" s="359"/>
      <c r="K77" s="359"/>
      <c r="N77" s="359"/>
      <c r="Q77" s="359"/>
    </row>
  </sheetData>
  <sheetProtection sheet="1"/>
  <mergeCells count="2">
    <mergeCell ref="D3:E3"/>
    <mergeCell ref="F3:G3"/>
  </mergeCells>
  <conditionalFormatting sqref="G8:G41 M8:M41 S8:S41 P8:P41">
    <cfRule type="cellIs" priority="3" dxfId="57" operator="greaterThan">
      <formula>F8</formula>
    </cfRule>
  </conditionalFormatting>
  <conditionalFormatting sqref="J8:J41">
    <cfRule type="cellIs" priority="2" dxfId="57" operator="greaterThan">
      <formula>I8</formula>
    </cfRule>
  </conditionalFormatting>
  <conditionalFormatting sqref="D8:D41">
    <cfRule type="cellIs" priority="1" dxfId="57"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8.xml><?xml version="1.0" encoding="utf-8"?>
<worksheet xmlns="http://schemas.openxmlformats.org/spreadsheetml/2006/main" xmlns:r="http://schemas.openxmlformats.org/officeDocument/2006/relationships">
  <sheetPr codeName="Sheet24">
    <tabColor rgb="FF00B0F0"/>
  </sheetPr>
  <dimension ref="A1:H24"/>
  <sheetViews>
    <sheetView showGridLines="0" zoomScale="85" zoomScaleNormal="85" zoomScalePageLayoutView="0"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spans="1:6" ht="13.5">
      <c r="A1" s="357" t="s">
        <v>313</v>
      </c>
      <c r="F1" s="723" t="s">
        <v>1393</v>
      </c>
    </row>
    <row r="2" ht="18.75">
      <c r="B2" s="724" t="s">
        <v>1394</v>
      </c>
    </row>
    <row r="4" spans="2:4" ht="21.75" customHeight="1">
      <c r="B4" s="725" t="s">
        <v>245</v>
      </c>
      <c r="C4" s="726">
        <f>IF('最初に入力'!C2&lt;&gt;"",'最初に入力'!C2,"")</f>
      </c>
      <c r="D4" s="727"/>
    </row>
    <row r="5" spans="2:8" ht="21.75" customHeight="1">
      <c r="B5" s="725" t="s">
        <v>1395</v>
      </c>
      <c r="C5" s="728">
        <f>'最初に入力'!C3</f>
        <v>0</v>
      </c>
      <c r="H5" s="729"/>
    </row>
    <row r="6" spans="2:8" ht="21.75" customHeight="1">
      <c r="B6" s="725" t="s">
        <v>248</v>
      </c>
      <c r="C6" s="728">
        <f>'最初に入力'!C4</f>
        <v>0</v>
      </c>
      <c r="H6" s="729"/>
    </row>
    <row r="7" spans="2:3" ht="25.5" customHeight="1">
      <c r="B7" s="725" t="s">
        <v>1396</v>
      </c>
      <c r="C7" s="730">
        <f>IF(SUM(B10:B17)&lt;&gt;0,SUM(B10:B17),"")</f>
      </c>
    </row>
    <row r="9" spans="2:6" ht="24.75" customHeight="1">
      <c r="B9" s="731" t="s">
        <v>1397</v>
      </c>
      <c r="C9" s="732" t="s">
        <v>1398</v>
      </c>
      <c r="D9" s="732" t="s">
        <v>1399</v>
      </c>
      <c r="E9" s="732" t="s">
        <v>1400</v>
      </c>
      <c r="F9" s="732" t="s">
        <v>1401</v>
      </c>
    </row>
    <row r="10" spans="2:6" ht="28.5">
      <c r="B10" s="733">
        <f>'枚数集計'!B73</f>
        <v>0</v>
      </c>
      <c r="C10" s="734" t="s">
        <v>1402</v>
      </c>
      <c r="D10" s="734" t="s">
        <v>1403</v>
      </c>
      <c r="E10" s="735" t="s">
        <v>1404</v>
      </c>
      <c r="F10" s="736"/>
    </row>
    <row r="11" spans="2:6" ht="28.5">
      <c r="B11" s="733">
        <f>'枚数集計'!B74</f>
        <v>0</v>
      </c>
      <c r="C11" s="734" t="s">
        <v>1405</v>
      </c>
      <c r="D11" s="734" t="s">
        <v>1406</v>
      </c>
      <c r="E11" s="735" t="s">
        <v>1407</v>
      </c>
      <c r="F11" s="736"/>
    </row>
    <row r="12" spans="2:6" ht="28.5">
      <c r="B12" s="733">
        <f>'枚数集計'!B77</f>
        <v>0</v>
      </c>
      <c r="C12" s="734" t="s">
        <v>1408</v>
      </c>
      <c r="D12" s="734" t="s">
        <v>1409</v>
      </c>
      <c r="E12" s="735" t="s">
        <v>1410</v>
      </c>
      <c r="F12" s="736"/>
    </row>
    <row r="13" spans="2:6" ht="28.5">
      <c r="B13" s="733">
        <f>'枚数集計'!B78</f>
        <v>0</v>
      </c>
      <c r="C13" s="734" t="s">
        <v>1411</v>
      </c>
      <c r="D13" s="734" t="s">
        <v>1412</v>
      </c>
      <c r="E13" s="735" t="s">
        <v>1413</v>
      </c>
      <c r="F13" s="736"/>
    </row>
    <row r="14" spans="2:6" ht="28.5">
      <c r="B14" s="733">
        <f>'枚数集計'!B79</f>
        <v>0</v>
      </c>
      <c r="C14" s="737" t="s">
        <v>1414</v>
      </c>
      <c r="D14" s="737" t="s">
        <v>1415</v>
      </c>
      <c r="E14" s="738" t="s">
        <v>1416</v>
      </c>
      <c r="F14" s="736"/>
    </row>
    <row r="15" spans="2:6" ht="28.5">
      <c r="B15" s="733">
        <f>'枚数集計'!B80</f>
        <v>0</v>
      </c>
      <c r="C15" s="737" t="s">
        <v>1417</v>
      </c>
      <c r="D15" s="737" t="s">
        <v>1418</v>
      </c>
      <c r="E15" s="738" t="s">
        <v>1419</v>
      </c>
      <c r="F15" s="736"/>
    </row>
    <row r="16" spans="2:6" ht="28.5">
      <c r="B16" s="733">
        <f>'枚数集計'!B81</f>
        <v>0</v>
      </c>
      <c r="C16" s="737" t="s">
        <v>1420</v>
      </c>
      <c r="D16" s="737" t="s">
        <v>1421</v>
      </c>
      <c r="E16" s="738" t="s">
        <v>1422</v>
      </c>
      <c r="F16" s="736"/>
    </row>
    <row r="17" spans="2:8" ht="28.5">
      <c r="B17" s="733">
        <f>'枚数集計'!B82</f>
        <v>0</v>
      </c>
      <c r="C17" s="737" t="s">
        <v>1423</v>
      </c>
      <c r="D17" s="737" t="s">
        <v>1424</v>
      </c>
      <c r="E17" s="738" t="s">
        <v>1425</v>
      </c>
      <c r="F17" s="736"/>
      <c r="H17" s="739"/>
    </row>
    <row r="18" ht="14.25">
      <c r="H18" s="739"/>
    </row>
    <row r="19" ht="13.5">
      <c r="B19" s="740" t="s">
        <v>1426</v>
      </c>
    </row>
    <row r="20" ht="13.5">
      <c r="B20" s="97" t="s">
        <v>1427</v>
      </c>
    </row>
    <row r="21" ht="13.5">
      <c r="B21" s="97" t="s">
        <v>1428</v>
      </c>
    </row>
    <row r="22" ht="13.5">
      <c r="B22" s="741"/>
    </row>
    <row r="24" ht="13.5">
      <c r="B24" s="727"/>
    </row>
  </sheetData>
  <sheetProtection password="C13F" sheet="1"/>
  <conditionalFormatting sqref="C10 C12:E17">
    <cfRule type="expression" priority="6" dxfId="58" stopIfTrue="1">
      <formula>$B10&gt;0</formula>
    </cfRule>
  </conditionalFormatting>
  <conditionalFormatting sqref="C11">
    <cfRule type="expression" priority="5" dxfId="58" stopIfTrue="1">
      <formula>$B11&gt;0</formula>
    </cfRule>
  </conditionalFormatting>
  <conditionalFormatting sqref="D10">
    <cfRule type="expression" priority="4" dxfId="58" stopIfTrue="1">
      <formula>$B10&gt;0</formula>
    </cfRule>
  </conditionalFormatting>
  <conditionalFormatting sqref="D11">
    <cfRule type="expression" priority="3" dxfId="58" stopIfTrue="1">
      <formula>$B11&gt;0</formula>
    </cfRule>
  </conditionalFormatting>
  <conditionalFormatting sqref="E10">
    <cfRule type="expression" priority="2" dxfId="58" stopIfTrue="1">
      <formula>$B10&gt;0</formula>
    </cfRule>
  </conditionalFormatting>
  <conditionalFormatting sqref="E11">
    <cfRule type="expression" priority="1" dxfId="58" stopIfTrue="1">
      <formula>$B11&gt;0</formula>
    </cfRule>
  </conditionalFormatting>
  <hyperlinks>
    <hyperlink ref="A1" location="最初に入力!A1" tooltip=" " display=" "/>
  </hyperlink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34">
    <tabColor theme="7"/>
  </sheetPr>
  <dimension ref="A1:M26"/>
  <sheetViews>
    <sheetView zoomScale="145" zoomScaleNormal="145" zoomScalePageLayoutView="0" workbookViewId="0" topLeftCell="A1">
      <selection activeCell="A1" sqref="A1"/>
    </sheetView>
  </sheetViews>
  <sheetFormatPr defaultColWidth="9.140625" defaultRowHeight="15"/>
  <cols>
    <col min="1" max="1" width="16.421875" style="0" customWidth="1"/>
  </cols>
  <sheetData>
    <row r="1" ht="13.5">
      <c r="A1" s="34" t="s">
        <v>1429</v>
      </c>
    </row>
    <row r="3" spans="1:13" ht="13.5">
      <c r="A3" s="742" t="s">
        <v>283</v>
      </c>
      <c r="B3" s="742" t="s">
        <v>1430</v>
      </c>
      <c r="C3" s="742"/>
      <c r="D3" s="742"/>
      <c r="E3" s="742"/>
      <c r="F3" s="742"/>
      <c r="G3" s="742"/>
      <c r="H3" s="742"/>
      <c r="I3" s="742"/>
      <c r="J3" s="742"/>
      <c r="K3" s="742"/>
      <c r="L3" s="742"/>
      <c r="M3" s="742"/>
    </row>
    <row r="4" spans="1:13" ht="13.5">
      <c r="A4" s="742" t="s">
        <v>284</v>
      </c>
      <c r="B4" s="742" t="s">
        <v>1431</v>
      </c>
      <c r="C4" s="742"/>
      <c r="D4" s="742"/>
      <c r="E4" s="742"/>
      <c r="F4" s="742"/>
      <c r="G4" s="742"/>
      <c r="H4" s="742"/>
      <c r="I4" s="742"/>
      <c r="J4" s="742"/>
      <c r="K4" s="742"/>
      <c r="L4" s="742"/>
      <c r="M4" s="742"/>
    </row>
    <row r="5" spans="1:13" ht="13.5">
      <c r="A5" s="742" t="s">
        <v>1432</v>
      </c>
      <c r="B5" s="742" t="s">
        <v>1433</v>
      </c>
      <c r="C5" s="742"/>
      <c r="D5" s="742"/>
      <c r="E5" s="742"/>
      <c r="F5" s="742"/>
      <c r="G5" s="742"/>
      <c r="H5" s="742"/>
      <c r="I5" s="742"/>
      <c r="J5" s="742"/>
      <c r="K5" s="742"/>
      <c r="L5" s="742"/>
      <c r="M5" s="742"/>
    </row>
    <row r="6" spans="1:13" ht="13.5">
      <c r="A6" s="742" t="s">
        <v>1434</v>
      </c>
      <c r="B6" s="742" t="s">
        <v>1435</v>
      </c>
      <c r="C6" s="742"/>
      <c r="D6" s="742"/>
      <c r="E6" s="742"/>
      <c r="F6" s="742"/>
      <c r="G6" s="742"/>
      <c r="H6" s="742"/>
      <c r="I6" s="742"/>
      <c r="J6" s="742"/>
      <c r="K6" s="742"/>
      <c r="L6" s="742"/>
      <c r="M6" s="742"/>
    </row>
    <row r="7" spans="1:13" ht="13.5">
      <c r="A7" s="742" t="s">
        <v>287</v>
      </c>
      <c r="B7" s="742" t="s">
        <v>1436</v>
      </c>
      <c r="C7" s="742"/>
      <c r="D7" s="742"/>
      <c r="E7" s="742"/>
      <c r="F7" s="742"/>
      <c r="G7" s="742"/>
      <c r="H7" s="742"/>
      <c r="I7" s="742"/>
      <c r="J7" s="742"/>
      <c r="K7" s="742"/>
      <c r="L7" s="742"/>
      <c r="M7" s="742"/>
    </row>
    <row r="8" spans="1:13" ht="13.5">
      <c r="A8" s="742" t="s">
        <v>288</v>
      </c>
      <c r="B8" s="742" t="s">
        <v>1437</v>
      </c>
      <c r="C8" s="742"/>
      <c r="D8" s="742"/>
      <c r="E8" s="742"/>
      <c r="F8" s="742"/>
      <c r="G8" s="742"/>
      <c r="H8" s="742"/>
      <c r="I8" s="742"/>
      <c r="J8" s="742"/>
      <c r="K8" s="742"/>
      <c r="L8" s="742"/>
      <c r="M8" s="742"/>
    </row>
    <row r="9" spans="1:13" ht="13.5">
      <c r="A9" s="742" t="s">
        <v>289</v>
      </c>
      <c r="B9" s="742" t="s">
        <v>1438</v>
      </c>
      <c r="C9" s="742"/>
      <c r="D9" s="742"/>
      <c r="E9" s="742"/>
      <c r="F9" s="742"/>
      <c r="G9" s="742"/>
      <c r="H9" s="742"/>
      <c r="I9" s="742"/>
      <c r="J9" s="742"/>
      <c r="K9" s="742"/>
      <c r="L9" s="742"/>
      <c r="M9" s="742"/>
    </row>
    <row r="10" spans="1:13" ht="13.5">
      <c r="A10" s="742" t="s">
        <v>1439</v>
      </c>
      <c r="B10" s="742" t="s">
        <v>1440</v>
      </c>
      <c r="C10" s="742"/>
      <c r="D10" s="742"/>
      <c r="E10" s="742"/>
      <c r="F10" s="742"/>
      <c r="G10" s="742"/>
      <c r="H10" s="742"/>
      <c r="I10" s="742"/>
      <c r="J10" s="742"/>
      <c r="K10" s="742"/>
      <c r="L10" s="742"/>
      <c r="M10" s="742"/>
    </row>
    <row r="11" spans="1:13" ht="13.5">
      <c r="A11" s="742" t="s">
        <v>1441</v>
      </c>
      <c r="B11" s="742" t="s">
        <v>1442</v>
      </c>
      <c r="C11" s="742"/>
      <c r="D11" s="742"/>
      <c r="E11" s="742"/>
      <c r="F11" s="742"/>
      <c r="G11" s="742"/>
      <c r="H11" s="742"/>
      <c r="I11" s="742"/>
      <c r="J11" s="742"/>
      <c r="K11" s="742"/>
      <c r="L11" s="742"/>
      <c r="M11" s="742"/>
    </row>
    <row r="12" spans="1:13" ht="13.5">
      <c r="A12" s="742" t="s">
        <v>292</v>
      </c>
      <c r="B12" s="742" t="s">
        <v>1443</v>
      </c>
      <c r="C12" s="742"/>
      <c r="D12" s="742"/>
      <c r="E12" s="742"/>
      <c r="F12" s="742"/>
      <c r="G12" s="742"/>
      <c r="H12" s="742"/>
      <c r="I12" s="742"/>
      <c r="J12" s="742"/>
      <c r="K12" s="742"/>
      <c r="L12" s="742"/>
      <c r="M12" s="742"/>
    </row>
    <row r="13" spans="1:13" ht="13.5">
      <c r="A13" s="742" t="s">
        <v>1444</v>
      </c>
      <c r="B13" s="742" t="s">
        <v>1445</v>
      </c>
      <c r="C13" s="742"/>
      <c r="D13" s="742"/>
      <c r="E13" s="742"/>
      <c r="F13" s="742"/>
      <c r="G13" s="742"/>
      <c r="H13" s="742"/>
      <c r="I13" s="742"/>
      <c r="J13" s="742"/>
      <c r="K13" s="742"/>
      <c r="L13" s="742"/>
      <c r="M13" s="742"/>
    </row>
    <row r="14" spans="1:13" ht="13.5">
      <c r="A14" s="742" t="s">
        <v>1446</v>
      </c>
      <c r="B14" s="742" t="s">
        <v>1447</v>
      </c>
      <c r="C14" s="742"/>
      <c r="D14" s="742"/>
      <c r="E14" s="742"/>
      <c r="F14" s="742"/>
      <c r="G14" s="742"/>
      <c r="H14" s="742"/>
      <c r="I14" s="742"/>
      <c r="J14" s="742"/>
      <c r="K14" s="742"/>
      <c r="L14" s="742"/>
      <c r="M14" s="742"/>
    </row>
    <row r="15" spans="1:13" ht="13.5">
      <c r="A15" s="742" t="s">
        <v>299</v>
      </c>
      <c r="B15" s="743" t="s">
        <v>1448</v>
      </c>
      <c r="C15" s="743"/>
      <c r="D15" s="743"/>
      <c r="E15" s="742"/>
      <c r="F15" s="742"/>
      <c r="G15" s="742"/>
      <c r="H15" s="742"/>
      <c r="I15" s="742"/>
      <c r="J15" s="742"/>
      <c r="K15" s="742"/>
      <c r="L15" s="742"/>
      <c r="M15" s="742"/>
    </row>
    <row r="16" spans="1:13" ht="13.5">
      <c r="A16" s="742" t="s">
        <v>300</v>
      </c>
      <c r="B16" s="742" t="s">
        <v>1449</v>
      </c>
      <c r="C16" s="742"/>
      <c r="D16" s="742"/>
      <c r="E16" s="742"/>
      <c r="F16" s="742"/>
      <c r="G16" s="742"/>
      <c r="H16" s="742"/>
      <c r="I16" s="742"/>
      <c r="J16" s="742"/>
      <c r="K16" s="742"/>
      <c r="L16" s="742"/>
      <c r="M16" s="742"/>
    </row>
    <row r="17" spans="1:13" ht="13.5">
      <c r="A17" s="742" t="s">
        <v>303</v>
      </c>
      <c r="B17" s="744" t="s">
        <v>1450</v>
      </c>
      <c r="C17" s="742"/>
      <c r="D17" s="742"/>
      <c r="E17" s="742"/>
      <c r="F17" s="742"/>
      <c r="G17" s="742"/>
      <c r="H17" s="742"/>
      <c r="I17" s="742"/>
      <c r="J17" s="742"/>
      <c r="K17" s="742"/>
      <c r="L17" s="742"/>
      <c r="M17" s="742"/>
    </row>
    <row r="18" spans="1:13" ht="13.5">
      <c r="A18" s="742" t="s">
        <v>305</v>
      </c>
      <c r="B18" s="744" t="s">
        <v>1451</v>
      </c>
      <c r="C18" s="742"/>
      <c r="D18" s="742"/>
      <c r="E18" s="742"/>
      <c r="F18" s="742"/>
      <c r="G18" s="742"/>
      <c r="H18" s="742"/>
      <c r="I18" s="742"/>
      <c r="J18" s="742"/>
      <c r="K18" s="742"/>
      <c r="L18" s="742"/>
      <c r="M18" s="742"/>
    </row>
    <row r="19" spans="1:13" ht="13.5">
      <c r="A19" s="742" t="s">
        <v>1452</v>
      </c>
      <c r="B19" s="744" t="s">
        <v>1453</v>
      </c>
      <c r="C19" s="742"/>
      <c r="D19" s="742"/>
      <c r="E19" s="742"/>
      <c r="F19" s="742"/>
      <c r="G19" s="742"/>
      <c r="H19" s="742"/>
      <c r="I19" s="742"/>
      <c r="J19" s="742"/>
      <c r="K19" s="742"/>
      <c r="L19" s="742"/>
      <c r="M19" s="742"/>
    </row>
    <row r="20" spans="1:13" ht="13.5">
      <c r="A20" s="742"/>
      <c r="B20" s="744" t="s">
        <v>1454</v>
      </c>
      <c r="C20" s="742"/>
      <c r="D20" s="742"/>
      <c r="E20" s="742"/>
      <c r="F20" s="742"/>
      <c r="G20" s="742"/>
      <c r="H20" s="742"/>
      <c r="I20" s="742"/>
      <c r="J20" s="742"/>
      <c r="K20" s="742"/>
      <c r="L20" s="742"/>
      <c r="M20" s="742"/>
    </row>
    <row r="21" spans="1:13" ht="13.5">
      <c r="A21" s="742" t="s">
        <v>1455</v>
      </c>
      <c r="B21" s="744" t="s">
        <v>1456</v>
      </c>
      <c r="C21" s="742"/>
      <c r="D21" s="742"/>
      <c r="E21" s="742"/>
      <c r="F21" s="742"/>
      <c r="G21" s="742"/>
      <c r="H21" s="742"/>
      <c r="I21" s="742"/>
      <c r="J21" s="742"/>
      <c r="K21" s="742"/>
      <c r="L21" s="742"/>
      <c r="M21" s="742"/>
    </row>
    <row r="22" spans="1:13" ht="13.5">
      <c r="A22" s="742" t="s">
        <v>308</v>
      </c>
      <c r="B22" s="99" t="s">
        <v>1457</v>
      </c>
      <c r="C22" s="742"/>
      <c r="D22" s="742"/>
      <c r="E22" s="742"/>
      <c r="F22" s="742"/>
      <c r="G22" s="742"/>
      <c r="H22" s="742"/>
      <c r="I22" s="742"/>
      <c r="J22" s="742"/>
      <c r="K22" s="742"/>
      <c r="L22" s="742"/>
      <c r="M22" s="742"/>
    </row>
    <row r="23" ht="13.5">
      <c r="M23" s="742"/>
    </row>
    <row r="24" ht="13.5">
      <c r="M24" s="742"/>
    </row>
    <row r="25" ht="13.5">
      <c r="M25" s="742"/>
    </row>
    <row r="26" ht="13.5">
      <c r="M26" s="742"/>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2">
    <tabColor rgb="FF00B050"/>
  </sheetPr>
  <dimension ref="B1:T38"/>
  <sheetViews>
    <sheetView showGridLines="0" zoomScale="110" zoomScaleNormal="110" zoomScalePageLayoutView="0" workbookViewId="0" topLeftCell="A1">
      <selection activeCell="A1" sqref="A1"/>
    </sheetView>
  </sheetViews>
  <sheetFormatPr defaultColWidth="9.140625" defaultRowHeight="15"/>
  <cols>
    <col min="1" max="1" width="1.8515625" style="0" customWidth="1"/>
    <col min="2" max="2" width="19.28125" style="0" bestFit="1" customWidth="1"/>
    <col min="3" max="3" width="6.140625" style="0" customWidth="1"/>
    <col min="4" max="4" width="7.57421875" style="0" customWidth="1"/>
    <col min="5" max="5" width="6.140625" style="0" customWidth="1"/>
    <col min="6" max="6" width="7.57421875" style="0" customWidth="1"/>
    <col min="7" max="7" width="6.140625" style="0" customWidth="1"/>
    <col min="8" max="8" width="7.57421875" style="0" customWidth="1"/>
    <col min="9" max="9" width="6.140625" style="0" customWidth="1"/>
    <col min="10" max="10" width="7.57421875" style="0" customWidth="1"/>
    <col min="11" max="11" width="6.140625" style="0" customWidth="1"/>
    <col min="12" max="12" width="7.57421875" style="0" customWidth="1"/>
    <col min="13" max="13" width="6.140625" style="0" customWidth="1"/>
    <col min="14" max="14" width="7.57421875" style="0" customWidth="1"/>
    <col min="15" max="15" width="6.140625" style="0" customWidth="1"/>
    <col min="16" max="16" width="7.57421875" style="0" customWidth="1"/>
    <col min="17" max="17" width="6.140625" style="0" customWidth="1"/>
    <col min="18" max="18" width="7.57421875" style="0" customWidth="1"/>
    <col min="19" max="19" width="6.140625" style="0" customWidth="1"/>
    <col min="20" max="20" width="7.57421875" style="0" customWidth="1"/>
  </cols>
  <sheetData>
    <row r="1" spans="2:16" ht="17.25">
      <c r="B1" s="29" t="s">
        <v>193</v>
      </c>
      <c r="C1" s="30"/>
      <c r="N1" s="31"/>
      <c r="O1" s="32"/>
      <c r="P1" s="32"/>
    </row>
    <row r="2" spans="2:20" ht="13.5">
      <c r="B2" s="33"/>
      <c r="C2" s="34"/>
      <c r="T2" s="35" t="s">
        <v>194</v>
      </c>
    </row>
    <row r="3" spans="3:20" ht="13.5">
      <c r="C3" s="36" t="s">
        <v>195</v>
      </c>
      <c r="D3" s="37"/>
      <c r="E3" s="37"/>
      <c r="F3" s="37"/>
      <c r="G3" s="37"/>
      <c r="H3" s="37"/>
      <c r="I3" s="37"/>
      <c r="J3" s="37"/>
      <c r="K3" s="37"/>
      <c r="L3" s="37"/>
      <c r="M3" s="37"/>
      <c r="N3" s="37"/>
      <c r="O3" s="37"/>
      <c r="P3" s="37"/>
      <c r="Q3" s="37"/>
      <c r="R3" s="37"/>
      <c r="S3" s="37"/>
      <c r="T3" s="38"/>
    </row>
    <row r="4" spans="2:20" ht="13.5">
      <c r="B4" s="39" t="s">
        <v>196</v>
      </c>
      <c r="C4" s="40" t="s">
        <v>197</v>
      </c>
      <c r="D4" s="41"/>
      <c r="E4" s="40" t="s">
        <v>198</v>
      </c>
      <c r="F4" s="41"/>
      <c r="G4" s="40" t="s">
        <v>199</v>
      </c>
      <c r="H4" s="41"/>
      <c r="I4" s="40" t="s">
        <v>200</v>
      </c>
      <c r="J4" s="41"/>
      <c r="K4" s="40" t="s">
        <v>201</v>
      </c>
      <c r="L4" s="41"/>
      <c r="M4" s="40" t="s">
        <v>202</v>
      </c>
      <c r="N4" s="41"/>
      <c r="O4" s="40" t="s">
        <v>203</v>
      </c>
      <c r="P4" s="41"/>
      <c r="Q4" s="40" t="s">
        <v>204</v>
      </c>
      <c r="R4" s="41"/>
      <c r="S4" s="40" t="s">
        <v>205</v>
      </c>
      <c r="T4" s="41"/>
    </row>
    <row r="5" spans="2:20" ht="13.5">
      <c r="B5" s="42" t="s">
        <v>206</v>
      </c>
      <c r="C5" s="43">
        <v>3.2</v>
      </c>
      <c r="D5" s="44">
        <v>3.52</v>
      </c>
      <c r="E5" s="45">
        <v>4.9</v>
      </c>
      <c r="F5" s="46">
        <v>5.39</v>
      </c>
      <c r="G5" s="45">
        <v>9</v>
      </c>
      <c r="H5" s="46">
        <v>9.9</v>
      </c>
      <c r="I5" s="45">
        <v>14</v>
      </c>
      <c r="J5" s="46">
        <v>15.4</v>
      </c>
      <c r="K5" s="45">
        <v>5.5</v>
      </c>
      <c r="L5" s="46">
        <v>6.05</v>
      </c>
      <c r="M5" s="47">
        <v>3.7</v>
      </c>
      <c r="N5" s="48">
        <v>4.07</v>
      </c>
      <c r="O5" s="45">
        <v>5.9</v>
      </c>
      <c r="P5" s="46">
        <v>6.49</v>
      </c>
      <c r="Q5" s="49" t="s">
        <v>207</v>
      </c>
      <c r="R5" s="50"/>
      <c r="S5" s="49" t="s">
        <v>207</v>
      </c>
      <c r="T5" s="50"/>
    </row>
    <row r="6" spans="2:20" ht="13.5">
      <c r="B6" s="51" t="s">
        <v>208</v>
      </c>
      <c r="C6" s="52">
        <v>3</v>
      </c>
      <c r="D6" s="53">
        <v>3.3</v>
      </c>
      <c r="E6" s="54"/>
      <c r="F6" s="55"/>
      <c r="G6" s="54"/>
      <c r="H6" s="55"/>
      <c r="I6" s="54"/>
      <c r="J6" s="55"/>
      <c r="K6" s="54"/>
      <c r="L6" s="55"/>
      <c r="M6" s="56">
        <v>3.5</v>
      </c>
      <c r="N6" s="57">
        <v>3.85</v>
      </c>
      <c r="O6" s="54"/>
      <c r="P6" s="55"/>
      <c r="Q6" s="58"/>
      <c r="R6" s="59"/>
      <c r="S6" s="58"/>
      <c r="T6" s="59"/>
    </row>
    <row r="7" spans="2:20" ht="13.5">
      <c r="B7" s="60"/>
      <c r="C7" s="61"/>
      <c r="D7" s="62"/>
      <c r="E7" s="63"/>
      <c r="F7" s="64"/>
      <c r="G7" s="63"/>
      <c r="H7" s="64"/>
      <c r="I7" s="63"/>
      <c r="J7" s="64"/>
      <c r="K7" s="63"/>
      <c r="L7" s="64"/>
      <c r="M7" s="63"/>
      <c r="N7" s="64"/>
      <c r="O7" s="63"/>
      <c r="P7" s="64"/>
      <c r="Q7" s="65"/>
      <c r="R7" s="66"/>
      <c r="S7" s="65"/>
      <c r="T7" s="66"/>
    </row>
    <row r="8" spans="2:20" ht="13.5">
      <c r="B8" s="67" t="s">
        <v>209</v>
      </c>
      <c r="C8" s="68">
        <v>3.2</v>
      </c>
      <c r="D8" s="69">
        <v>3.52</v>
      </c>
      <c r="E8" s="70">
        <v>4.6</v>
      </c>
      <c r="F8" s="71">
        <v>5.06</v>
      </c>
      <c r="G8" s="70">
        <v>9</v>
      </c>
      <c r="H8" s="71">
        <v>9.9</v>
      </c>
      <c r="I8" s="70">
        <v>14</v>
      </c>
      <c r="J8" s="71">
        <v>15.4</v>
      </c>
      <c r="K8" s="70">
        <v>5.5</v>
      </c>
      <c r="L8" s="72">
        <v>6.05</v>
      </c>
      <c r="M8" s="70">
        <v>3.7</v>
      </c>
      <c r="N8" s="71">
        <v>4.07</v>
      </c>
      <c r="O8" s="73">
        <v>5.6</v>
      </c>
      <c r="P8" s="71">
        <v>6.16</v>
      </c>
      <c r="Q8" s="70">
        <v>3.5</v>
      </c>
      <c r="R8" s="72">
        <v>3.85</v>
      </c>
      <c r="S8" s="70">
        <v>4.9</v>
      </c>
      <c r="T8" s="71">
        <v>5.39</v>
      </c>
    </row>
    <row r="9" spans="2:20" ht="13.5">
      <c r="B9" s="74" t="s">
        <v>210</v>
      </c>
      <c r="C9" s="75"/>
      <c r="D9" s="76"/>
      <c r="E9" s="75"/>
      <c r="F9" s="76"/>
      <c r="G9" s="75"/>
      <c r="H9" s="76"/>
      <c r="I9" s="75"/>
      <c r="J9" s="76"/>
      <c r="K9" s="75"/>
      <c r="L9" s="77"/>
      <c r="M9" s="75"/>
      <c r="N9" s="76"/>
      <c r="O9" s="78"/>
      <c r="P9" s="76"/>
      <c r="Q9" s="75"/>
      <c r="R9" s="77"/>
      <c r="S9" s="75"/>
      <c r="T9" s="76"/>
    </row>
    <row r="10" spans="2:20" ht="13.5">
      <c r="B10" s="74" t="s">
        <v>211</v>
      </c>
      <c r="C10" s="75"/>
      <c r="D10" s="76"/>
      <c r="E10" s="75"/>
      <c r="F10" s="76"/>
      <c r="G10" s="75"/>
      <c r="H10" s="76"/>
      <c r="I10" s="75"/>
      <c r="J10" s="76"/>
      <c r="K10" s="75"/>
      <c r="L10" s="76"/>
      <c r="M10" s="75"/>
      <c r="N10" s="76"/>
      <c r="O10" s="75"/>
      <c r="P10" s="76"/>
      <c r="Q10" s="79">
        <v>3.2</v>
      </c>
      <c r="R10" s="80">
        <v>3.52</v>
      </c>
      <c r="S10" s="79">
        <v>4.6</v>
      </c>
      <c r="T10" s="81">
        <v>5.06</v>
      </c>
    </row>
    <row r="11" spans="2:20" ht="13.5">
      <c r="B11" s="74" t="s">
        <v>212</v>
      </c>
      <c r="C11" s="75"/>
      <c r="D11" s="76"/>
      <c r="E11" s="75"/>
      <c r="F11" s="76"/>
      <c r="G11" s="75"/>
      <c r="H11" s="76"/>
      <c r="I11" s="75"/>
      <c r="J11" s="76"/>
      <c r="K11" s="75"/>
      <c r="L11" s="77"/>
      <c r="M11" s="75"/>
      <c r="N11" s="76"/>
      <c r="O11" s="78"/>
      <c r="P11" s="76"/>
      <c r="Q11" s="75"/>
      <c r="R11" s="77"/>
      <c r="S11" s="75"/>
      <c r="T11" s="76"/>
    </row>
    <row r="12" spans="2:20" ht="13.5">
      <c r="B12" s="74" t="s">
        <v>213</v>
      </c>
      <c r="C12" s="75"/>
      <c r="D12" s="76"/>
      <c r="E12" s="75"/>
      <c r="F12" s="76"/>
      <c r="G12" s="75"/>
      <c r="H12" s="76"/>
      <c r="I12" s="75"/>
      <c r="J12" s="76"/>
      <c r="K12" s="75"/>
      <c r="L12" s="77"/>
      <c r="M12" s="75"/>
      <c r="N12" s="76"/>
      <c r="O12" s="78"/>
      <c r="P12" s="76"/>
      <c r="Q12" s="75"/>
      <c r="R12" s="77"/>
      <c r="S12" s="75"/>
      <c r="T12" s="76"/>
    </row>
    <row r="13" spans="2:20" ht="13.5">
      <c r="B13" s="74" t="s">
        <v>214</v>
      </c>
      <c r="C13" s="79">
        <v>3.3</v>
      </c>
      <c r="D13" s="81">
        <v>3.63</v>
      </c>
      <c r="E13" s="79">
        <v>4.5</v>
      </c>
      <c r="F13" s="81">
        <v>4.95</v>
      </c>
      <c r="G13" s="79">
        <v>9</v>
      </c>
      <c r="H13" s="81">
        <v>9.9</v>
      </c>
      <c r="I13" s="79">
        <v>14</v>
      </c>
      <c r="J13" s="81">
        <v>15.4</v>
      </c>
      <c r="K13" s="79">
        <v>5</v>
      </c>
      <c r="L13" s="80">
        <v>5.5</v>
      </c>
      <c r="M13" s="79">
        <v>4.3</v>
      </c>
      <c r="N13" s="81">
        <v>4.73</v>
      </c>
      <c r="O13" s="82">
        <v>5.5</v>
      </c>
      <c r="P13" s="81">
        <v>6.05</v>
      </c>
      <c r="Q13" s="79">
        <v>3.8</v>
      </c>
      <c r="R13" s="80">
        <v>4.18</v>
      </c>
      <c r="S13" s="79">
        <v>5</v>
      </c>
      <c r="T13" s="81">
        <v>5.5</v>
      </c>
    </row>
    <row r="14" spans="2:20" ht="13.5">
      <c r="B14" s="74" t="s">
        <v>215</v>
      </c>
      <c r="C14" s="75"/>
      <c r="D14" s="76"/>
      <c r="E14" s="75"/>
      <c r="F14" s="76"/>
      <c r="G14" s="75"/>
      <c r="H14" s="76"/>
      <c r="I14" s="75"/>
      <c r="J14" s="76"/>
      <c r="K14" s="75"/>
      <c r="L14" s="77"/>
      <c r="M14" s="75"/>
      <c r="N14" s="76"/>
      <c r="O14" s="78"/>
      <c r="P14" s="76"/>
      <c r="Q14" s="75"/>
      <c r="R14" s="77"/>
      <c r="S14" s="75"/>
      <c r="T14" s="76"/>
    </row>
    <row r="15" spans="2:20" ht="13.5">
      <c r="B15" s="74" t="s">
        <v>216</v>
      </c>
      <c r="C15" s="75"/>
      <c r="D15" s="76"/>
      <c r="E15" s="75"/>
      <c r="F15" s="76"/>
      <c r="G15" s="75"/>
      <c r="H15" s="76"/>
      <c r="I15" s="75"/>
      <c r="J15" s="76"/>
      <c r="K15" s="75"/>
      <c r="L15" s="76"/>
      <c r="M15" s="75"/>
      <c r="N15" s="76"/>
      <c r="O15" s="78"/>
      <c r="P15" s="76"/>
      <c r="Q15" s="75"/>
      <c r="R15" s="77"/>
      <c r="S15" s="75"/>
      <c r="T15" s="76"/>
    </row>
    <row r="16" spans="2:20" ht="13.5">
      <c r="B16" s="74" t="s">
        <v>217</v>
      </c>
      <c r="C16" s="75"/>
      <c r="D16" s="76"/>
      <c r="E16" s="75"/>
      <c r="F16" s="76"/>
      <c r="G16" s="83"/>
      <c r="H16" s="84"/>
      <c r="I16" s="83"/>
      <c r="J16" s="84"/>
      <c r="K16" s="75"/>
      <c r="L16" s="77"/>
      <c r="M16" s="75"/>
      <c r="N16" s="76"/>
      <c r="O16" s="75"/>
      <c r="P16" s="76"/>
      <c r="Q16" s="79">
        <v>3.3</v>
      </c>
      <c r="R16" s="80">
        <v>3.63</v>
      </c>
      <c r="S16" s="79">
        <v>4.5</v>
      </c>
      <c r="T16" s="81">
        <v>4.95</v>
      </c>
    </row>
    <row r="17" spans="2:20" ht="13.5">
      <c r="B17" s="74" t="s">
        <v>218</v>
      </c>
      <c r="C17" s="75"/>
      <c r="D17" s="76"/>
      <c r="E17" s="75"/>
      <c r="F17" s="76"/>
      <c r="G17" s="79">
        <v>8</v>
      </c>
      <c r="H17" s="81">
        <v>8.8</v>
      </c>
      <c r="I17" s="79">
        <v>13</v>
      </c>
      <c r="J17" s="81">
        <v>14.3</v>
      </c>
      <c r="K17" s="75"/>
      <c r="L17" s="77"/>
      <c r="M17" s="75"/>
      <c r="N17" s="76"/>
      <c r="O17" s="78"/>
      <c r="P17" s="76"/>
      <c r="Q17" s="75"/>
      <c r="R17" s="76"/>
      <c r="S17" s="75"/>
      <c r="T17" s="76"/>
    </row>
    <row r="18" spans="2:20" ht="13.5">
      <c r="B18" s="74" t="s">
        <v>219</v>
      </c>
      <c r="C18" s="75"/>
      <c r="D18" s="76"/>
      <c r="E18" s="75"/>
      <c r="F18" s="76"/>
      <c r="G18" s="75"/>
      <c r="H18" s="76"/>
      <c r="I18" s="75"/>
      <c r="J18" s="76"/>
      <c r="K18" s="75"/>
      <c r="L18" s="77"/>
      <c r="M18" s="75"/>
      <c r="N18" s="76"/>
      <c r="O18" s="78"/>
      <c r="P18" s="76"/>
      <c r="Q18" s="75"/>
      <c r="R18" s="77"/>
      <c r="S18" s="75"/>
      <c r="T18" s="76"/>
    </row>
    <row r="19" spans="2:20" ht="13.5">
      <c r="B19" s="74" t="s">
        <v>220</v>
      </c>
      <c r="C19" s="75"/>
      <c r="D19" s="76"/>
      <c r="E19" s="75"/>
      <c r="F19" s="76"/>
      <c r="G19" s="75"/>
      <c r="H19" s="76"/>
      <c r="I19" s="75"/>
      <c r="J19" s="76"/>
      <c r="K19" s="75"/>
      <c r="L19" s="77"/>
      <c r="M19" s="75"/>
      <c r="N19" s="76"/>
      <c r="O19" s="78"/>
      <c r="P19" s="76"/>
      <c r="Q19" s="75"/>
      <c r="R19" s="77"/>
      <c r="S19" s="75"/>
      <c r="T19" s="76"/>
    </row>
    <row r="20" spans="2:20" ht="13.5">
      <c r="B20" s="74" t="s">
        <v>221</v>
      </c>
      <c r="C20" s="75"/>
      <c r="D20" s="76"/>
      <c r="E20" s="75"/>
      <c r="F20" s="76"/>
      <c r="G20" s="75"/>
      <c r="H20" s="76"/>
      <c r="I20" s="75"/>
      <c r="J20" s="76"/>
      <c r="K20" s="75"/>
      <c r="L20" s="77"/>
      <c r="M20" s="75"/>
      <c r="N20" s="76"/>
      <c r="O20" s="78"/>
      <c r="P20" s="76"/>
      <c r="Q20" s="75"/>
      <c r="R20" s="76"/>
      <c r="S20" s="75"/>
      <c r="T20" s="76"/>
    </row>
    <row r="21" spans="2:20" ht="13.5">
      <c r="B21" s="74" t="s">
        <v>222</v>
      </c>
      <c r="C21" s="75"/>
      <c r="D21" s="76"/>
      <c r="E21" s="75"/>
      <c r="F21" s="76"/>
      <c r="G21" s="75"/>
      <c r="H21" s="76"/>
      <c r="I21" s="75"/>
      <c r="J21" s="76"/>
      <c r="K21" s="75"/>
      <c r="L21" s="77"/>
      <c r="M21" s="75"/>
      <c r="N21" s="76"/>
      <c r="O21" s="78"/>
      <c r="P21" s="76"/>
      <c r="Q21" s="75"/>
      <c r="R21" s="77"/>
      <c r="S21" s="75"/>
      <c r="T21" s="76"/>
    </row>
    <row r="22" spans="2:20" ht="13.5">
      <c r="B22" s="74" t="s">
        <v>223</v>
      </c>
      <c r="C22" s="75"/>
      <c r="D22" s="76"/>
      <c r="E22" s="75"/>
      <c r="F22" s="76"/>
      <c r="G22" s="75"/>
      <c r="H22" s="76"/>
      <c r="I22" s="75"/>
      <c r="J22" s="76"/>
      <c r="K22" s="75"/>
      <c r="L22" s="77"/>
      <c r="M22" s="75"/>
      <c r="N22" s="76"/>
      <c r="O22" s="78"/>
      <c r="P22" s="76"/>
      <c r="Q22" s="75"/>
      <c r="R22" s="77"/>
      <c r="S22" s="75"/>
      <c r="T22" s="76"/>
    </row>
    <row r="23" spans="2:20" ht="13.5">
      <c r="B23" s="74" t="s">
        <v>224</v>
      </c>
      <c r="C23" s="75"/>
      <c r="D23" s="76"/>
      <c r="E23" s="75"/>
      <c r="F23" s="76"/>
      <c r="G23" s="75"/>
      <c r="H23" s="76"/>
      <c r="I23" s="75"/>
      <c r="J23" s="76"/>
      <c r="K23" s="75"/>
      <c r="L23" s="77"/>
      <c r="M23" s="75"/>
      <c r="N23" s="76"/>
      <c r="O23" s="78"/>
      <c r="P23" s="76"/>
      <c r="Q23" s="75"/>
      <c r="R23" s="77"/>
      <c r="S23" s="75"/>
      <c r="T23" s="76"/>
    </row>
    <row r="24" spans="2:20" ht="13.5">
      <c r="B24" s="85" t="s">
        <v>225</v>
      </c>
      <c r="C24" s="75"/>
      <c r="D24" s="76"/>
      <c r="E24" s="75"/>
      <c r="F24" s="76"/>
      <c r="G24" s="75"/>
      <c r="H24" s="76"/>
      <c r="I24" s="75"/>
      <c r="J24" s="76"/>
      <c r="K24" s="75"/>
      <c r="L24" s="77"/>
      <c r="M24" s="75"/>
      <c r="N24" s="76"/>
      <c r="O24" s="78"/>
      <c r="P24" s="76"/>
      <c r="Q24" s="79">
        <v>3.8</v>
      </c>
      <c r="R24" s="81">
        <v>4.18</v>
      </c>
      <c r="S24" s="79">
        <v>5</v>
      </c>
      <c r="T24" s="81">
        <v>5.5</v>
      </c>
    </row>
    <row r="25" spans="2:20" ht="13.5">
      <c r="B25" s="86"/>
      <c r="C25" s="87"/>
      <c r="D25" s="88"/>
      <c r="E25" s="87"/>
      <c r="F25" s="89"/>
      <c r="G25" s="87"/>
      <c r="H25" s="89"/>
      <c r="I25" s="87"/>
      <c r="J25" s="89"/>
      <c r="K25" s="87"/>
      <c r="L25" s="88"/>
      <c r="M25" s="87"/>
      <c r="N25" s="89"/>
      <c r="O25" s="90"/>
      <c r="P25" s="88"/>
      <c r="Q25" s="87"/>
      <c r="R25" s="89"/>
      <c r="S25" s="90"/>
      <c r="T25" s="89"/>
    </row>
    <row r="26" spans="2:20" ht="13.5">
      <c r="B26" s="67" t="s">
        <v>226</v>
      </c>
      <c r="C26" s="70">
        <v>3</v>
      </c>
      <c r="D26" s="72">
        <v>3.3</v>
      </c>
      <c r="E26" s="70">
        <v>4.5</v>
      </c>
      <c r="F26" s="71">
        <v>4.95</v>
      </c>
      <c r="G26" s="70">
        <v>7.7</v>
      </c>
      <c r="H26" s="71">
        <v>8.47</v>
      </c>
      <c r="I26" s="70">
        <v>13.6</v>
      </c>
      <c r="J26" s="71">
        <v>14.96</v>
      </c>
      <c r="K26" s="91" t="s">
        <v>207</v>
      </c>
      <c r="L26" s="92"/>
      <c r="M26" s="70">
        <v>3.6</v>
      </c>
      <c r="N26" s="71">
        <v>3.96</v>
      </c>
      <c r="O26" s="91" t="s">
        <v>207</v>
      </c>
      <c r="P26" s="92"/>
      <c r="Q26" s="91" t="s">
        <v>207</v>
      </c>
      <c r="R26" s="92"/>
      <c r="S26" s="91" t="s">
        <v>207</v>
      </c>
      <c r="T26" s="92"/>
    </row>
    <row r="27" spans="2:20" ht="13.5">
      <c r="B27" s="86"/>
      <c r="C27" s="87"/>
      <c r="D27" s="88"/>
      <c r="E27" s="87"/>
      <c r="F27" s="89"/>
      <c r="G27" s="87"/>
      <c r="H27" s="89"/>
      <c r="I27" s="87"/>
      <c r="J27" s="89"/>
      <c r="K27" s="93"/>
      <c r="L27" s="94"/>
      <c r="M27" s="87"/>
      <c r="N27" s="89"/>
      <c r="O27" s="93"/>
      <c r="P27" s="95"/>
      <c r="Q27" s="93"/>
      <c r="R27" s="94"/>
      <c r="S27" s="96"/>
      <c r="T27" s="94"/>
    </row>
    <row r="29" ht="13.5">
      <c r="B29" s="97" t="s">
        <v>227</v>
      </c>
    </row>
    <row r="30" ht="13.5">
      <c r="B30" s="97" t="s">
        <v>228</v>
      </c>
    </row>
    <row r="31" spans="2:9" ht="13.5">
      <c r="B31" s="97" t="s">
        <v>229</v>
      </c>
      <c r="C31" s="98"/>
      <c r="D31" s="98"/>
      <c r="E31" s="98"/>
      <c r="F31" s="98"/>
      <c r="G31" s="98"/>
      <c r="H31" s="98"/>
      <c r="I31" s="98"/>
    </row>
    <row r="32" ht="13.5">
      <c r="B32" s="97" t="s">
        <v>230</v>
      </c>
    </row>
    <row r="33" ht="13.5">
      <c r="B33" s="97" t="s">
        <v>231</v>
      </c>
    </row>
    <row r="34" ht="13.5">
      <c r="B34" s="97" t="s">
        <v>232</v>
      </c>
    </row>
    <row r="35" ht="13.5">
      <c r="B35" s="99" t="s">
        <v>233</v>
      </c>
    </row>
    <row r="38" ht="13.5">
      <c r="B38" s="100"/>
    </row>
  </sheetData>
  <sheetProtection sheet="1"/>
  <mergeCells count="17">
    <mergeCell ref="B6:B7"/>
    <mergeCell ref="C6:C7"/>
    <mergeCell ref="D6:D7"/>
    <mergeCell ref="M6:M7"/>
    <mergeCell ref="N6:N7"/>
    <mergeCell ref="K5:K7"/>
    <mergeCell ref="L5:L7"/>
    <mergeCell ref="O5:O7"/>
    <mergeCell ref="P5:P7"/>
    <mergeCell ref="Q5:R7"/>
    <mergeCell ref="S5:T7"/>
    <mergeCell ref="E5:E7"/>
    <mergeCell ref="F5:F7"/>
    <mergeCell ref="G5:G7"/>
    <mergeCell ref="H5:H7"/>
    <mergeCell ref="I5:I7"/>
    <mergeCell ref="J5:J7"/>
  </mergeCells>
  <printOptions/>
  <pageMargins left="0.03937007874015748" right="0.03937007874015748"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6">
    <tabColor rgb="FF0070C0"/>
  </sheetPr>
  <dimension ref="B1:D8"/>
  <sheetViews>
    <sheetView showGridLines="0" zoomScalePageLayoutView="0" workbookViewId="0" topLeftCell="A1">
      <selection activeCell="A1" sqref="A1"/>
    </sheetView>
  </sheetViews>
  <sheetFormatPr defaultColWidth="9.140625" defaultRowHeight="15"/>
  <cols>
    <col min="1" max="1" width="0.71875" style="0" customWidth="1"/>
    <col min="2" max="2" width="2.8515625" style="0" customWidth="1"/>
    <col min="3" max="3" width="37.421875" style="0" customWidth="1"/>
    <col min="4" max="4" width="105.57421875" style="0" customWidth="1"/>
  </cols>
  <sheetData>
    <row r="1" ht="21" customHeight="1">
      <c r="B1" s="101" t="s">
        <v>234</v>
      </c>
    </row>
    <row r="2" spans="2:4" ht="19.5" customHeight="1">
      <c r="B2" s="39"/>
      <c r="C2" s="102" t="s">
        <v>235</v>
      </c>
      <c r="D2" s="102" t="s">
        <v>236</v>
      </c>
    </row>
    <row r="3" spans="2:4" ht="62.25" customHeight="1">
      <c r="B3" s="103">
        <v>1</v>
      </c>
      <c r="C3" s="102"/>
      <c r="D3" s="104" t="s">
        <v>237</v>
      </c>
    </row>
    <row r="4" spans="2:4" ht="222.75" customHeight="1">
      <c r="B4" s="103">
        <v>2</v>
      </c>
      <c r="C4" s="102"/>
      <c r="D4" s="104" t="s">
        <v>238</v>
      </c>
    </row>
    <row r="5" spans="2:4" ht="60.75" customHeight="1">
      <c r="B5" s="103">
        <v>3</v>
      </c>
      <c r="C5" s="102"/>
      <c r="D5" s="104" t="s">
        <v>239</v>
      </c>
    </row>
    <row r="6" spans="2:4" ht="60" customHeight="1">
      <c r="B6" s="103">
        <v>4</v>
      </c>
      <c r="C6" s="102"/>
      <c r="D6" s="104" t="s">
        <v>240</v>
      </c>
    </row>
    <row r="7" spans="2:4" ht="51" customHeight="1">
      <c r="B7" s="103">
        <v>5</v>
      </c>
      <c r="C7" s="102"/>
      <c r="D7" s="105" t="s">
        <v>241</v>
      </c>
    </row>
    <row r="8" spans="2:4" ht="49.5" customHeight="1">
      <c r="B8" s="103">
        <v>6</v>
      </c>
      <c r="C8" s="102"/>
      <c r="D8" s="104" t="s">
        <v>242</v>
      </c>
    </row>
  </sheetData>
  <sheetProtection sheet="1"/>
  <printOptions/>
  <pageMargins left="0.2362204724409449" right="0.03937007874015748" top="0.5511811023622047" bottom="0.35433070866141736" header="0.31496062992125984" footer="0.31496062992125984"/>
  <pageSetup horizontalDpi="600" verticalDpi="600" orientation="landscape" paperSize="9" scale="99" r:id="rId2"/>
  <drawing r:id="rId1"/>
</worksheet>
</file>

<file path=xl/worksheets/sheet5.xml><?xml version="1.0" encoding="utf-8"?>
<worksheet xmlns="http://schemas.openxmlformats.org/spreadsheetml/2006/main" xmlns:r="http://schemas.openxmlformats.org/officeDocument/2006/relationships">
  <sheetPr codeName="Sheet21">
    <tabColor theme="4"/>
  </sheetPr>
  <dimension ref="A1:N30"/>
  <sheetViews>
    <sheetView showGridLines="0" tabSelected="1" zoomScalePageLayoutView="0" workbookViewId="0" topLeftCell="A1">
      <selection activeCell="A1" sqref="A1"/>
    </sheetView>
  </sheetViews>
  <sheetFormatPr defaultColWidth="9.140625" defaultRowHeight="15"/>
  <cols>
    <col min="1" max="1" width="3.00390625" style="111" customWidth="1"/>
    <col min="2" max="2" width="15.8515625" style="111" customWidth="1"/>
    <col min="3" max="3" width="9.8515625" style="111" customWidth="1"/>
    <col min="4" max="5" width="10.421875" style="111" customWidth="1"/>
    <col min="6" max="6" width="26.421875" style="111" customWidth="1"/>
    <col min="7" max="8" width="5.421875" style="111" customWidth="1"/>
    <col min="9" max="9" width="10.421875" style="111" customWidth="1"/>
    <col min="10" max="10" width="2.8515625" style="111" customWidth="1"/>
    <col min="11" max="12" width="13.57421875" style="111" customWidth="1"/>
    <col min="13" max="13" width="9.00390625" style="111" customWidth="1"/>
    <col min="14" max="14" width="8.421875" style="111" customWidth="1"/>
    <col min="15" max="16384" width="9.00390625" style="111" customWidth="1"/>
  </cols>
  <sheetData>
    <row r="1" spans="1:14" ht="36.75" customHeight="1">
      <c r="A1" s="106"/>
      <c r="B1" s="107" t="s">
        <v>243</v>
      </c>
      <c r="C1" s="108"/>
      <c r="D1" s="108"/>
      <c r="E1" s="108"/>
      <c r="F1" s="109"/>
      <c r="G1" s="110"/>
      <c r="H1" s="110"/>
      <c r="I1" s="110"/>
      <c r="J1" s="110"/>
      <c r="K1" s="110"/>
      <c r="L1" s="110"/>
      <c r="M1" s="110"/>
      <c r="N1" s="35" t="s">
        <v>244</v>
      </c>
    </row>
    <row r="2" spans="1:14" ht="21" customHeight="1">
      <c r="A2" s="112"/>
      <c r="B2" s="113" t="s">
        <v>245</v>
      </c>
      <c r="C2" s="114"/>
      <c r="D2" s="114"/>
      <c r="E2" s="114"/>
      <c r="F2" s="115"/>
      <c r="G2" s="27"/>
      <c r="H2" s="116" t="s">
        <v>246</v>
      </c>
      <c r="I2" s="117"/>
      <c r="J2" s="117"/>
      <c r="K2" s="117"/>
      <c r="L2" s="117"/>
      <c r="M2" s="117"/>
      <c r="N2" s="118"/>
    </row>
    <row r="3" spans="1:14" ht="21" customHeight="1">
      <c r="A3" s="112"/>
      <c r="B3" s="113" t="s">
        <v>247</v>
      </c>
      <c r="C3" s="119"/>
      <c r="D3" s="119"/>
      <c r="E3" s="119"/>
      <c r="F3" s="119"/>
      <c r="G3" s="112"/>
      <c r="H3" s="120">
        <f>IF(K9&gt;1,"◇営業日４日前までに搬入をお願いします",IF(K8&gt;1,"営業日３日前までに搬入をお願いします",IF(K7&gt;1,"営業日２日前までに搬入をお願いします","")))&amp;IF(C5&gt;1,"　◇申込書の印刷枚数はこのシートを含めて"&amp;COUNT(E19:E29,I19:I29)-COUNTIF(E19:E29:I19:I29,0)+1&amp;"枚です","")</f>
      </c>
      <c r="I3" s="121"/>
      <c r="J3" s="121"/>
      <c r="K3" s="121"/>
      <c r="L3" s="121"/>
      <c r="M3" s="122"/>
      <c r="N3" s="112"/>
    </row>
    <row r="4" spans="1:14" ht="21" customHeight="1">
      <c r="A4" s="112"/>
      <c r="B4" s="113" t="s">
        <v>248</v>
      </c>
      <c r="C4" s="119"/>
      <c r="D4" s="119"/>
      <c r="E4" s="119"/>
      <c r="F4" s="119"/>
      <c r="G4" s="112"/>
      <c r="H4" s="123"/>
      <c r="I4" s="124"/>
      <c r="J4" s="124"/>
      <c r="K4" s="124"/>
      <c r="L4" s="124"/>
      <c r="M4" s="125"/>
      <c r="N4" s="112"/>
    </row>
    <row r="5" spans="1:14" ht="21" customHeight="1">
      <c r="A5" s="112"/>
      <c r="B5" s="113" t="s">
        <v>249</v>
      </c>
      <c r="C5" s="126">
        <f>'枚数集計'!D68</f>
        <v>0</v>
      </c>
      <c r="D5" s="127"/>
      <c r="E5" s="128" t="s">
        <v>250</v>
      </c>
      <c r="F5" s="110"/>
      <c r="G5" s="118"/>
      <c r="H5" s="129"/>
      <c r="I5" s="130"/>
      <c r="J5" s="130"/>
      <c r="K5" s="130"/>
      <c r="L5" s="130"/>
      <c r="M5" s="130"/>
      <c r="N5" s="112"/>
    </row>
    <row r="6" spans="1:14" ht="21" customHeight="1">
      <c r="A6" s="112"/>
      <c r="B6" s="113" t="s">
        <v>251</v>
      </c>
      <c r="C6" s="131"/>
      <c r="D6" s="132"/>
      <c r="E6" s="133"/>
      <c r="F6" s="134"/>
      <c r="G6" s="118"/>
      <c r="H6" s="135"/>
      <c r="I6" s="135"/>
      <c r="J6" s="135"/>
      <c r="K6" s="136"/>
      <c r="L6" s="130"/>
      <c r="M6" s="130"/>
      <c r="N6" s="112"/>
    </row>
    <row r="7" spans="1:14" ht="21" customHeight="1">
      <c r="A7" s="112"/>
      <c r="B7" s="137" t="s">
        <v>252</v>
      </c>
      <c r="C7" s="119"/>
      <c r="D7" s="119"/>
      <c r="E7" s="119"/>
      <c r="F7" s="119"/>
      <c r="G7" s="112"/>
      <c r="H7" s="135"/>
      <c r="I7" s="135"/>
      <c r="J7" s="135"/>
      <c r="K7" s="138"/>
      <c r="L7" s="130"/>
      <c r="M7" s="130"/>
      <c r="N7" s="112"/>
    </row>
    <row r="8" spans="1:14" ht="21" customHeight="1">
      <c r="A8" s="112"/>
      <c r="B8" s="137" t="s">
        <v>253</v>
      </c>
      <c r="C8" s="119"/>
      <c r="D8" s="119"/>
      <c r="E8" s="119"/>
      <c r="F8" s="119"/>
      <c r="G8" s="112"/>
      <c r="H8" s="135"/>
      <c r="I8" s="135"/>
      <c r="J8" s="135"/>
      <c r="K8" s="138"/>
      <c r="L8" s="139"/>
      <c r="M8" s="130"/>
      <c r="N8" s="112"/>
    </row>
    <row r="9" spans="1:14" ht="21" customHeight="1">
      <c r="A9" s="112"/>
      <c r="B9" s="137" t="s">
        <v>254</v>
      </c>
      <c r="C9" s="140"/>
      <c r="D9" s="140"/>
      <c r="E9" s="113" t="s">
        <v>255</v>
      </c>
      <c r="F9" s="141"/>
      <c r="G9" s="112"/>
      <c r="H9" s="135"/>
      <c r="I9" s="135"/>
      <c r="J9" s="135"/>
      <c r="K9" s="138"/>
      <c r="L9" s="142"/>
      <c r="M9" s="130"/>
      <c r="N9" s="112"/>
    </row>
    <row r="10" spans="1:14" ht="21" customHeight="1">
      <c r="A10" s="112"/>
      <c r="B10" s="137" t="s">
        <v>256</v>
      </c>
      <c r="C10" s="119"/>
      <c r="D10" s="119"/>
      <c r="E10" s="119"/>
      <c r="F10" s="119"/>
      <c r="G10" s="118"/>
      <c r="H10" s="129"/>
      <c r="I10" s="142"/>
      <c r="J10" s="142"/>
      <c r="K10" s="142"/>
      <c r="L10" s="142"/>
      <c r="M10" s="130"/>
      <c r="N10" s="143"/>
    </row>
    <row r="11" spans="1:14" ht="21" customHeight="1">
      <c r="A11" s="112"/>
      <c r="B11" s="113" t="s">
        <v>257</v>
      </c>
      <c r="C11" s="140"/>
      <c r="D11" s="140"/>
      <c r="E11" s="113" t="s">
        <v>258</v>
      </c>
      <c r="F11" s="144"/>
      <c r="G11" s="112"/>
      <c r="H11" s="135"/>
      <c r="I11" s="135"/>
      <c r="J11" s="135"/>
      <c r="K11" s="136"/>
      <c r="L11" s="136"/>
      <c r="M11" s="130"/>
      <c r="N11" s="145"/>
    </row>
    <row r="12" spans="1:14" ht="21" customHeight="1">
      <c r="A12" s="112"/>
      <c r="B12" s="146" t="s">
        <v>259</v>
      </c>
      <c r="C12" s="147"/>
      <c r="D12" s="148"/>
      <c r="E12" s="148"/>
      <c r="F12" s="149"/>
      <c r="G12" s="112"/>
      <c r="H12" s="135"/>
      <c r="I12" s="135"/>
      <c r="J12" s="135"/>
      <c r="K12" s="138"/>
      <c r="L12" s="138"/>
      <c r="M12" s="150"/>
      <c r="N12" s="151">
        <f>'枚数集計'!AI68</f>
        <v>0</v>
      </c>
    </row>
    <row r="13" spans="1:14" ht="21" customHeight="1">
      <c r="A13" s="112"/>
      <c r="B13" s="152"/>
      <c r="C13" s="153"/>
      <c r="D13" s="154"/>
      <c r="E13" s="154"/>
      <c r="F13" s="155"/>
      <c r="G13" s="112"/>
      <c r="H13" s="135"/>
      <c r="I13" s="135"/>
      <c r="J13" s="135"/>
      <c r="K13" s="138"/>
      <c r="L13" s="138"/>
      <c r="M13" s="150"/>
      <c r="N13" s="151">
        <f>'枚数集計'!AK68</f>
        <v>0</v>
      </c>
    </row>
    <row r="14" spans="1:14" ht="21" customHeight="1">
      <c r="A14" s="112"/>
      <c r="B14" s="152"/>
      <c r="C14" s="153"/>
      <c r="D14" s="154"/>
      <c r="E14" s="154"/>
      <c r="F14" s="155"/>
      <c r="G14" s="112"/>
      <c r="H14" s="136"/>
      <c r="I14" s="130"/>
      <c r="J14" s="130"/>
      <c r="K14" s="130"/>
      <c r="L14" s="130"/>
      <c r="M14" s="130"/>
      <c r="N14" s="112"/>
    </row>
    <row r="15" spans="1:14" ht="21" customHeight="1">
      <c r="A15" s="112"/>
      <c r="B15" s="156"/>
      <c r="C15" s="157"/>
      <c r="D15" s="158"/>
      <c r="E15" s="158"/>
      <c r="F15" s="159"/>
      <c r="G15" s="143"/>
      <c r="H15" s="160"/>
      <c r="I15" s="161"/>
      <c r="J15" s="162"/>
      <c r="K15" s="163"/>
      <c r="L15" s="163"/>
      <c r="M15" s="110"/>
      <c r="N15" s="118"/>
    </row>
    <row r="16" spans="1:14" ht="13.5">
      <c r="A16" s="112"/>
      <c r="B16" s="164"/>
      <c r="C16" s="165"/>
      <c r="D16" s="166"/>
      <c r="E16" s="166"/>
      <c r="F16" s="166"/>
      <c r="G16" s="143"/>
      <c r="I16" s="27"/>
      <c r="J16" s="27"/>
      <c r="K16" s="27"/>
      <c r="L16" s="27"/>
      <c r="M16" s="27"/>
      <c r="N16" s="118"/>
    </row>
    <row r="17" spans="1:14" ht="13.5">
      <c r="A17" s="112"/>
      <c r="B17" s="167" t="s">
        <v>260</v>
      </c>
      <c r="C17" s="168"/>
      <c r="D17" s="168"/>
      <c r="E17" s="168"/>
      <c r="F17" s="168"/>
      <c r="G17" s="169"/>
      <c r="H17" s="169"/>
      <c r="I17" s="117"/>
      <c r="J17" s="27"/>
      <c r="K17" s="27"/>
      <c r="L17" s="27"/>
      <c r="M17" s="27"/>
      <c r="N17" s="118"/>
    </row>
    <row r="18" spans="1:14" ht="13.5">
      <c r="A18" s="112"/>
      <c r="B18" s="170" t="s">
        <v>261</v>
      </c>
      <c r="C18" s="171"/>
      <c r="D18" s="172" t="s">
        <v>262</v>
      </c>
      <c r="E18" s="173" t="s">
        <v>263</v>
      </c>
      <c r="F18" s="174" t="s">
        <v>261</v>
      </c>
      <c r="G18" s="175" t="s">
        <v>262</v>
      </c>
      <c r="H18" s="176"/>
      <c r="I18" s="173" t="s">
        <v>263</v>
      </c>
      <c r="J18" s="143"/>
      <c r="K18" s="27"/>
      <c r="L18" s="27"/>
      <c r="M18" s="27"/>
      <c r="N18" s="118"/>
    </row>
    <row r="19" spans="1:14" ht="13.5">
      <c r="A19" s="112"/>
      <c r="B19" s="177" t="s">
        <v>264</v>
      </c>
      <c r="C19" s="178"/>
      <c r="D19" s="179">
        <f>'中国朝刊'!R38</f>
        <v>287510</v>
      </c>
      <c r="E19" s="180">
        <f>'枚数集計'!B4</f>
        <v>0</v>
      </c>
      <c r="F19" s="181" t="s">
        <v>71</v>
      </c>
      <c r="G19" s="182">
        <f>'東広島市'!R29</f>
        <v>43900</v>
      </c>
      <c r="H19" s="183"/>
      <c r="I19" s="180">
        <f>'枚数集計'!B41</f>
        <v>0</v>
      </c>
      <c r="J19" s="143"/>
      <c r="K19" s="27"/>
      <c r="L19" s="27"/>
      <c r="M19" s="27"/>
      <c r="N19" s="118"/>
    </row>
    <row r="20" spans="1:14" ht="13.5">
      <c r="A20" s="112"/>
      <c r="B20" s="184" t="s">
        <v>265</v>
      </c>
      <c r="C20" s="185"/>
      <c r="D20" s="186"/>
      <c r="E20" s="187"/>
      <c r="F20" s="188" t="s">
        <v>74</v>
      </c>
      <c r="G20" s="189">
        <f>SUM('山県郡'!R21,'山県郡'!R36)</f>
        <v>8230</v>
      </c>
      <c r="H20" s="190"/>
      <c r="I20" s="187">
        <f>'枚数集計'!B44</f>
        <v>0</v>
      </c>
      <c r="J20" s="143"/>
      <c r="K20" s="27"/>
      <c r="L20" s="27"/>
      <c r="M20" s="27"/>
      <c r="N20" s="118"/>
    </row>
    <row r="21" spans="1:14" ht="13.5">
      <c r="A21" s="112"/>
      <c r="B21" s="191" t="s">
        <v>266</v>
      </c>
      <c r="C21" s="192"/>
      <c r="D21" s="193">
        <f>SUM('広島市中区・南区'!R21,'広島市中区・南区'!R39)</f>
        <v>79660</v>
      </c>
      <c r="E21" s="187">
        <f>'枚数集計'!B25</f>
        <v>0</v>
      </c>
      <c r="F21" s="188" t="s">
        <v>77</v>
      </c>
      <c r="G21" s="189">
        <f>'安芸高田市'!R27</f>
        <v>6600</v>
      </c>
      <c r="H21" s="190"/>
      <c r="I21" s="187">
        <f>'枚数集計'!B47</f>
        <v>0</v>
      </c>
      <c r="J21" s="143"/>
      <c r="K21" s="27"/>
      <c r="L21" s="27"/>
      <c r="M21" s="27"/>
      <c r="N21" s="118"/>
    </row>
    <row r="22" spans="1:14" ht="13.5">
      <c r="A22" s="112"/>
      <c r="B22" s="191" t="s">
        <v>60</v>
      </c>
      <c r="C22" s="192"/>
      <c r="D22" s="193">
        <f>SUM('広島市東区・安芸区・安芸郡'!R22,'広島市東区・安芸区・安芸郡'!R38)</f>
        <v>85000</v>
      </c>
      <c r="E22" s="187">
        <f>'枚数集計'!B27</f>
        <v>0</v>
      </c>
      <c r="F22" s="188" t="s">
        <v>78</v>
      </c>
      <c r="G22" s="189">
        <f>SUM('三次市'!R24,'三次市'!R33)</f>
        <v>14730</v>
      </c>
      <c r="H22" s="190"/>
      <c r="I22" s="187">
        <f>'枚数集計'!B48</f>
        <v>0</v>
      </c>
      <c r="J22" s="143"/>
      <c r="K22" s="27"/>
      <c r="L22" s="27"/>
      <c r="M22" s="27"/>
      <c r="N22" s="118"/>
    </row>
    <row r="23" spans="1:14" ht="13.5">
      <c r="A23" s="112"/>
      <c r="B23" s="191" t="s">
        <v>52</v>
      </c>
      <c r="C23" s="192"/>
      <c r="D23" s="193">
        <f>'広島市安佐南区'!R25</f>
        <v>60330</v>
      </c>
      <c r="E23" s="187">
        <f>'枚数集計'!B30</f>
        <v>0</v>
      </c>
      <c r="F23" s="188" t="s">
        <v>80</v>
      </c>
      <c r="G23" s="189">
        <f>'庄原市'!R24</f>
        <v>10110</v>
      </c>
      <c r="H23" s="190"/>
      <c r="I23" s="187">
        <f>'枚数集計'!B50</f>
        <v>0</v>
      </c>
      <c r="J23" s="143"/>
      <c r="K23" s="27"/>
      <c r="L23" s="27"/>
      <c r="M23" s="27"/>
      <c r="N23" s="118"/>
    </row>
    <row r="24" spans="1:14" ht="13.5">
      <c r="A24" s="112"/>
      <c r="B24" s="191" t="s">
        <v>53</v>
      </c>
      <c r="C24" s="192"/>
      <c r="D24" s="193">
        <f>'広島市安佐北区'!R26</f>
        <v>38240</v>
      </c>
      <c r="E24" s="187">
        <f>'枚数集計'!B31</f>
        <v>0</v>
      </c>
      <c r="F24" s="188" t="s">
        <v>81</v>
      </c>
      <c r="G24" s="189">
        <f>SUM('竹原市'!R19,'竹原市'!R33)</f>
        <v>12230</v>
      </c>
      <c r="H24" s="190"/>
      <c r="I24" s="187">
        <f>'枚数集計'!B51</f>
        <v>0</v>
      </c>
      <c r="J24" s="143"/>
      <c r="K24" s="27"/>
      <c r="L24" s="27"/>
      <c r="M24" s="27"/>
      <c r="N24" s="118"/>
    </row>
    <row r="25" spans="1:14" ht="13.5">
      <c r="A25" s="112"/>
      <c r="B25" s="191" t="s">
        <v>61</v>
      </c>
      <c r="C25" s="192"/>
      <c r="D25" s="193">
        <f>SUM('広島市西区・佐伯区'!R23,'広島市西区・佐伯区'!R42)</f>
        <v>88160</v>
      </c>
      <c r="E25" s="187">
        <f>'枚数集計'!B32</f>
        <v>0</v>
      </c>
      <c r="F25" s="188" t="s">
        <v>73</v>
      </c>
      <c r="G25" s="189">
        <f>'三原市'!R27</f>
        <v>28840</v>
      </c>
      <c r="H25" s="190"/>
      <c r="I25" s="187">
        <f>'枚数集計'!B55</f>
        <v>0</v>
      </c>
      <c r="J25" s="143"/>
      <c r="K25" s="27"/>
      <c r="L25" s="27"/>
      <c r="M25" s="27"/>
      <c r="N25" s="118"/>
    </row>
    <row r="26" spans="1:14" ht="13.5">
      <c r="A26" s="112"/>
      <c r="B26" s="191" t="s">
        <v>62</v>
      </c>
      <c r="C26" s="192"/>
      <c r="D26" s="193">
        <f>SUM('廿日市市・大竹市'!R22,'廿日市市・大竹市'!R30)</f>
        <v>39340</v>
      </c>
      <c r="E26" s="187">
        <f>'枚数集計'!B34</f>
        <v>0</v>
      </c>
      <c r="F26" s="188" t="s">
        <v>267</v>
      </c>
      <c r="G26" s="189">
        <f>SUM('尾道市'!R42,'尾道市'!R32)</f>
        <v>39530</v>
      </c>
      <c r="H26" s="190"/>
      <c r="I26" s="187">
        <f>'枚数集計'!B57</f>
        <v>0</v>
      </c>
      <c r="J26" s="143"/>
      <c r="K26" s="27"/>
      <c r="L26" s="27"/>
      <c r="M26" s="27"/>
      <c r="N26" s="118"/>
    </row>
    <row r="27" spans="1:14" ht="13.5">
      <c r="A27" s="112"/>
      <c r="B27" s="191" t="s">
        <v>63</v>
      </c>
      <c r="C27" s="192"/>
      <c r="D27" s="193">
        <f>SUM('岩国市'!R32,'岩国市'!R41)</f>
        <v>37370</v>
      </c>
      <c r="E27" s="187">
        <f>'枚数集計'!B36</f>
        <v>0</v>
      </c>
      <c r="F27" s="188" t="s">
        <v>268</v>
      </c>
      <c r="G27" s="189">
        <f>SUM('神石郡'!R43,'神石郡'!R30,'神石郡'!R14)</f>
        <v>26760</v>
      </c>
      <c r="H27" s="190"/>
      <c r="I27" s="187">
        <f>'枚数集計'!B59</f>
        <v>0</v>
      </c>
      <c r="J27" s="143"/>
      <c r="K27" s="27"/>
      <c r="L27" s="27"/>
      <c r="M27" s="27"/>
      <c r="N27" s="118"/>
    </row>
    <row r="28" spans="1:14" ht="13.5">
      <c r="A28" s="112"/>
      <c r="B28" s="191" t="s">
        <v>67</v>
      </c>
      <c r="C28" s="192"/>
      <c r="D28" s="193">
        <f>SUM('呉市'!R36)</f>
        <v>53800</v>
      </c>
      <c r="E28" s="187">
        <f>'枚数集計'!B38</f>
        <v>0</v>
      </c>
      <c r="F28" s="188" t="s">
        <v>269</v>
      </c>
      <c r="G28" s="189">
        <f>'福山市1'!R43</f>
        <v>127370</v>
      </c>
      <c r="H28" s="190"/>
      <c r="I28" s="187">
        <f>'枚数集計'!B62</f>
        <v>0</v>
      </c>
      <c r="J28" s="143"/>
      <c r="K28" s="27"/>
      <c r="L28" s="27"/>
      <c r="M28" s="27"/>
      <c r="N28" s="118"/>
    </row>
    <row r="29" spans="1:14" ht="13.5">
      <c r="A29" s="112"/>
      <c r="B29" s="194" t="s">
        <v>69</v>
      </c>
      <c r="C29" s="195"/>
      <c r="D29" s="196">
        <f>'江田島市'!R28</f>
        <v>5210</v>
      </c>
      <c r="E29" s="197">
        <f>'枚数集計'!B39</f>
        <v>0</v>
      </c>
      <c r="F29" s="198" t="s">
        <v>270</v>
      </c>
      <c r="G29" s="199">
        <f>SUM('福山市2'!R43)</f>
        <v>4600</v>
      </c>
      <c r="H29" s="200"/>
      <c r="I29" s="197">
        <f>'枚数集計'!B65</f>
        <v>0</v>
      </c>
      <c r="J29" s="143"/>
      <c r="K29" s="27"/>
      <c r="L29" s="27"/>
      <c r="M29" s="27"/>
      <c r="N29" s="118"/>
    </row>
    <row r="30" spans="1:14" ht="13.5">
      <c r="A30" s="112"/>
      <c r="B30" s="106"/>
      <c r="C30" s="106"/>
      <c r="D30" s="106"/>
      <c r="E30" s="106"/>
      <c r="F30" s="106"/>
      <c r="G30" s="106"/>
      <c r="H30" s="106"/>
      <c r="I30" s="106"/>
      <c r="J30" s="117"/>
      <c r="K30" s="117"/>
      <c r="L30" s="117"/>
      <c r="M30" s="117"/>
      <c r="N30" s="201"/>
    </row>
  </sheetData>
  <sheetProtection password="C13F" sheet="1"/>
  <mergeCells count="44">
    <mergeCell ref="B27:C27"/>
    <mergeCell ref="G27:H27"/>
    <mergeCell ref="B28:C28"/>
    <mergeCell ref="G28:H28"/>
    <mergeCell ref="B29:C29"/>
    <mergeCell ref="G29:H29"/>
    <mergeCell ref="B24:C24"/>
    <mergeCell ref="G24:H24"/>
    <mergeCell ref="B25:C25"/>
    <mergeCell ref="G25:H25"/>
    <mergeCell ref="B26:C26"/>
    <mergeCell ref="G26:H26"/>
    <mergeCell ref="B21:C21"/>
    <mergeCell ref="G21:H21"/>
    <mergeCell ref="B22:C22"/>
    <mergeCell ref="G22:H22"/>
    <mergeCell ref="B23:C23"/>
    <mergeCell ref="G23:H23"/>
    <mergeCell ref="B18:C18"/>
    <mergeCell ref="G18:H18"/>
    <mergeCell ref="B19:C19"/>
    <mergeCell ref="G19:H19"/>
    <mergeCell ref="B20:C20"/>
    <mergeCell ref="G20:H20"/>
    <mergeCell ref="C10:F10"/>
    <mergeCell ref="C11:D11"/>
    <mergeCell ref="H11:J11"/>
    <mergeCell ref="B12:B15"/>
    <mergeCell ref="C12:F15"/>
    <mergeCell ref="H12:J12"/>
    <mergeCell ref="H13:J13"/>
    <mergeCell ref="C7:F7"/>
    <mergeCell ref="H7:J7"/>
    <mergeCell ref="C8:F8"/>
    <mergeCell ref="H8:J8"/>
    <mergeCell ref="C9:D9"/>
    <mergeCell ref="H9:J9"/>
    <mergeCell ref="C2:E2"/>
    <mergeCell ref="C3:F3"/>
    <mergeCell ref="H3:M4"/>
    <mergeCell ref="C4:F4"/>
    <mergeCell ref="C5:D5"/>
    <mergeCell ref="C6:D6"/>
    <mergeCell ref="H6:J6"/>
  </mergeCells>
  <hyperlinks>
    <hyperlink ref="B19:C19" location="中国朝刊!A1" display="中国朝刊"/>
    <hyperlink ref="B20:C20" location="中国夕刊!A1" display="中国夕刊"/>
    <hyperlink ref="B21:C21" location="広島市中区・南区!A1" display="広島市中区・南区!A1"/>
    <hyperlink ref="B22:C22" location="広島市東区・安芸区・安芸郡!A1" display="広島市東区・安芸区・安芸郡!A1"/>
    <hyperlink ref="B23:C23" location="広島市安佐南区!A1" display="広島市安佐南区"/>
    <hyperlink ref="B24:C24" location="広島市安佐北区!A1" display="広島市安佐北区"/>
    <hyperlink ref="B25:C25" location="広島市西区・佐伯区!A1" display="広島市西区・佐伯区!A1"/>
    <hyperlink ref="B26:C26" location="廿日市市・大竹市!A1" display="廿日市市・大竹市!A1"/>
    <hyperlink ref="B27:C27" location="岩国市!A1" display="岩国市"/>
    <hyperlink ref="B28:C28" location="呉市!A1" display="呉市"/>
    <hyperlink ref="B29:C29" location="江田島市!A1" display="江田島市"/>
    <hyperlink ref="F19" location="東広島市!A1" display="東広島市"/>
    <hyperlink ref="F20" location="山県郡!A1" display="山県郡"/>
    <hyperlink ref="F21" location="安芸高田市!A1" display="安芸高田市"/>
    <hyperlink ref="F22" location="三次市!A1" display="三次市"/>
    <hyperlink ref="F23" location="庄原市!A1" display="庄原市"/>
    <hyperlink ref="F24" location="竹原市!A1" display="竹原市"/>
    <hyperlink ref="F25" location="三原市!A1" display="三原市"/>
    <hyperlink ref="F26" location="尾道市!A1" display="尾道市"/>
    <hyperlink ref="F27" location="神石郡!A1" display="神石郡"/>
    <hyperlink ref="F28" location="福山市1!A1" display="福山市1"/>
    <hyperlink ref="F29" location="福山市2!A1" display="福山市2"/>
  </hyperlinks>
  <printOptions/>
  <pageMargins left="0.25" right="0.25" top="0.75" bottom="0.75" header="0.3" footer="0.3"/>
  <pageSetup horizontalDpi="600" verticalDpi="600" orientation="landscape" paperSize="9" scale="99" r:id="rId3"/>
  <legacyDrawing r:id="rId2"/>
</worksheet>
</file>

<file path=xl/worksheets/sheet6.xml><?xml version="1.0" encoding="utf-8"?>
<worksheet xmlns="http://schemas.openxmlformats.org/spreadsheetml/2006/main" xmlns:r="http://schemas.openxmlformats.org/officeDocument/2006/relationships">
  <sheetPr codeName="Sheet28"/>
  <dimension ref="A1:S46"/>
  <sheetViews>
    <sheetView showGridLines="0" zoomScalePageLayoutView="0" workbookViewId="0" topLeftCell="A1">
      <selection activeCell="A1" sqref="A1"/>
    </sheetView>
  </sheetViews>
  <sheetFormatPr defaultColWidth="9.140625" defaultRowHeight="15"/>
  <cols>
    <col min="1" max="1" width="12.7109375" style="0" customWidth="1"/>
    <col min="2" max="19" width="7.28125" style="0" customWidth="1"/>
  </cols>
  <sheetData>
    <row r="1" ht="17.25">
      <c r="A1" s="202" t="s">
        <v>271</v>
      </c>
    </row>
    <row r="3" spans="1:19" ht="13.5">
      <c r="A3" t="s">
        <v>272</v>
      </c>
      <c r="B3" s="203" t="s">
        <v>273</v>
      </c>
      <c r="S3" s="35" t="str">
        <f>'最初に入力'!N1</f>
        <v>2023年2月1日改定</v>
      </c>
    </row>
    <row r="4" spans="1:19" s="209" customFormat="1" ht="12">
      <c r="A4" s="204"/>
      <c r="B4" s="205" t="s">
        <v>274</v>
      </c>
      <c r="C4" s="206"/>
      <c r="D4" s="207" t="s">
        <v>275</v>
      </c>
      <c r="E4" s="206"/>
      <c r="F4" s="208" t="s">
        <v>276</v>
      </c>
      <c r="G4" s="208"/>
      <c r="H4" s="207" t="s">
        <v>277</v>
      </c>
      <c r="I4" s="206"/>
      <c r="J4" s="207" t="s">
        <v>278</v>
      </c>
      <c r="K4" s="208"/>
      <c r="L4" s="207" t="s">
        <v>279</v>
      </c>
      <c r="M4" s="206"/>
      <c r="N4" s="207" t="s">
        <v>280</v>
      </c>
      <c r="O4" s="206"/>
      <c r="P4" s="207" t="s">
        <v>281</v>
      </c>
      <c r="Q4" s="206"/>
      <c r="R4" s="207" t="s">
        <v>282</v>
      </c>
      <c r="S4" s="206"/>
    </row>
    <row r="5" spans="1:19" s="209" customFormat="1" ht="12">
      <c r="A5" s="210" t="s">
        <v>196</v>
      </c>
      <c r="B5" s="211" t="s">
        <v>262</v>
      </c>
      <c r="C5" s="212" t="s">
        <v>263</v>
      </c>
      <c r="D5" s="211" t="s">
        <v>262</v>
      </c>
      <c r="E5" s="212" t="s">
        <v>263</v>
      </c>
      <c r="F5" s="211" t="s">
        <v>262</v>
      </c>
      <c r="G5" s="212" t="s">
        <v>263</v>
      </c>
      <c r="H5" s="211" t="s">
        <v>262</v>
      </c>
      <c r="I5" s="212" t="s">
        <v>263</v>
      </c>
      <c r="J5" s="211" t="s">
        <v>262</v>
      </c>
      <c r="K5" s="212" t="s">
        <v>263</v>
      </c>
      <c r="L5" s="211" t="s">
        <v>262</v>
      </c>
      <c r="M5" s="212" t="s">
        <v>263</v>
      </c>
      <c r="N5" s="211" t="s">
        <v>262</v>
      </c>
      <c r="O5" s="212" t="s">
        <v>263</v>
      </c>
      <c r="P5" s="211" t="s">
        <v>262</v>
      </c>
      <c r="Q5" s="212" t="s">
        <v>263</v>
      </c>
      <c r="R5" s="211" t="s">
        <v>262</v>
      </c>
      <c r="S5" s="212" t="s">
        <v>263</v>
      </c>
    </row>
    <row r="6" spans="1:19" s="209" customFormat="1" ht="12">
      <c r="A6" s="213" t="s">
        <v>283</v>
      </c>
      <c r="B6" s="214">
        <f>SUM(D6,H6,J6,L6,N6,P6,R6,F6)</f>
        <v>41510</v>
      </c>
      <c r="C6" s="215">
        <f>SUM(E6,I6,K6,M6,O6,Q6,S6,G6)</f>
        <v>0</v>
      </c>
      <c r="D6" s="214">
        <f>'広島市中区・南区'!C20</f>
        <v>28600</v>
      </c>
      <c r="E6" s="215">
        <f>SUMIF('枚数集計'!$C$4:$C$67,$A6,'枚数集計'!E$4:E$67)</f>
        <v>0</v>
      </c>
      <c r="F6" s="214">
        <f>'広島市中区・南区'!F20</f>
        <v>2900</v>
      </c>
      <c r="G6" s="215">
        <f>SUMIF('枚数集計'!$C$4:$C$67,$A6,'枚数集計'!F$4:F$67)</f>
        <v>0</v>
      </c>
      <c r="H6" s="214">
        <f>'広島市中区・南区'!I20</f>
        <v>1860</v>
      </c>
      <c r="I6" s="215">
        <f>SUMIF('枚数集計'!$C$4:$C$67,$A6,'枚数集計'!G$4:G$67)</f>
        <v>0</v>
      </c>
      <c r="J6" s="214">
        <f>'広島市中区・南区'!L20</f>
        <v>2250</v>
      </c>
      <c r="K6" s="215">
        <f>SUMIF('枚数集計'!$C$4:$C$67,$A6,'枚数集計'!H$4:H$67)</f>
        <v>0</v>
      </c>
      <c r="L6" s="214">
        <f>'広島市中区・南区'!O20</f>
        <v>0</v>
      </c>
      <c r="M6" s="215">
        <f>SUMIF('枚数集計'!$C$4:$C$67,$A6,'枚数集計'!I$4:I$67)</f>
        <v>0</v>
      </c>
      <c r="N6" s="214"/>
      <c r="O6" s="215">
        <f>SUMIF('枚数集計'!$C$4:$C$67,$A6,'枚数集計'!J$4:J$67)</f>
        <v>0</v>
      </c>
      <c r="P6" s="214">
        <f>'広島市中区・南区'!R20</f>
        <v>5900</v>
      </c>
      <c r="Q6" s="215">
        <f>SUMIF('枚数集計'!$C$4:$C$67,$A6,'枚数集計'!K$4:K$67)</f>
        <v>0</v>
      </c>
      <c r="R6" s="214"/>
      <c r="S6" s="215">
        <f>SUMIF('枚数集計'!$C$4:$C$67,$A6,'枚数集計'!L$4:L$67)</f>
        <v>0</v>
      </c>
    </row>
    <row r="7" spans="1:19" s="209" customFormat="1" ht="12">
      <c r="A7" s="216" t="s">
        <v>284</v>
      </c>
      <c r="B7" s="217">
        <f aca="true" t="shared" si="0" ref="B7:C15">SUM(D7,H7,J7,L7,N7,P7,R7,F7)</f>
        <v>38150</v>
      </c>
      <c r="C7" s="218">
        <f t="shared" si="0"/>
        <v>0</v>
      </c>
      <c r="D7" s="217">
        <f>'広島市中区・南区'!C38</f>
        <v>27720</v>
      </c>
      <c r="E7" s="218">
        <f>SUMIF('枚数集計'!$C$4:$C$67,$A7,'枚数集計'!E$4:E$67)</f>
        <v>0</v>
      </c>
      <c r="F7" s="217">
        <f>'広島市中区・南区'!F38</f>
        <v>3650</v>
      </c>
      <c r="G7" s="218">
        <f>SUMIF('枚数集計'!$C$4:$C$67,$A7,'枚数集計'!F$4:F$67)</f>
        <v>0</v>
      </c>
      <c r="H7" s="217">
        <f>'広島市中区・南区'!I38</f>
        <v>2570</v>
      </c>
      <c r="I7" s="218">
        <f>SUMIF('枚数集計'!$C$4:$C$67,$A7,'枚数集計'!G$4:G$67)</f>
        <v>0</v>
      </c>
      <c r="J7" s="217">
        <f>'広島市中区・南区'!L38</f>
        <v>2810</v>
      </c>
      <c r="K7" s="218">
        <f>SUMIF('枚数集計'!$C$4:$C$67,$A7,'枚数集計'!H$4:H$67)</f>
        <v>0</v>
      </c>
      <c r="L7" s="217">
        <f>'広島市中区・南区'!O38</f>
        <v>0</v>
      </c>
      <c r="M7" s="218">
        <f>SUMIF('枚数集計'!$C$4:$C$67,$A7,'枚数集計'!I$4:I$67)</f>
        <v>0</v>
      </c>
      <c r="N7" s="217"/>
      <c r="O7" s="218">
        <f>SUMIF('枚数集計'!$C$4:$C$67,$A7,'枚数集計'!J$4:J$67)</f>
        <v>0</v>
      </c>
      <c r="P7" s="217">
        <f>'広島市中区・南区'!R38</f>
        <v>1400</v>
      </c>
      <c r="Q7" s="218">
        <f>SUMIF('枚数集計'!$C$4:$C$67,$A7,'枚数集計'!K$4:K$67)</f>
        <v>0</v>
      </c>
      <c r="R7" s="217"/>
      <c r="S7" s="218">
        <f>SUMIF('枚数集計'!$C$4:$C$67,$A7,'枚数集計'!L$4:L$67)</f>
        <v>0</v>
      </c>
    </row>
    <row r="8" spans="1:19" s="209" customFormat="1" ht="12">
      <c r="A8" s="216" t="s">
        <v>285</v>
      </c>
      <c r="B8" s="217">
        <f t="shared" si="0"/>
        <v>35100</v>
      </c>
      <c r="C8" s="218">
        <f t="shared" si="0"/>
        <v>0</v>
      </c>
      <c r="D8" s="217">
        <f>SUM('広島市東区・安芸区・安芸郡'!C8:C15)</f>
        <v>24300</v>
      </c>
      <c r="E8" s="218">
        <f>SUMIF('枚数集計'!$C$4:$C$67,$A8,'枚数集計'!E$4:E$67)</f>
        <v>0</v>
      </c>
      <c r="F8" s="217">
        <f>SUM('広島市東区・安芸区・安芸郡'!F8:F15)</f>
        <v>3180</v>
      </c>
      <c r="G8" s="218">
        <f>SUMIF('枚数集計'!$C$4:$C$67,$A8,'枚数集計'!F$4:F$67)</f>
        <v>0</v>
      </c>
      <c r="H8" s="217">
        <f>SUM('広島市東区・安芸区・安芸郡'!I8:I15)</f>
        <v>5280</v>
      </c>
      <c r="I8" s="218">
        <f>SUMIF('枚数集計'!$C$4:$C$67,$A8,'枚数集計'!G$4:G$67)</f>
        <v>0</v>
      </c>
      <c r="J8" s="217">
        <f>SUM('広島市東区・安芸区・安芸郡'!L8:L15)</f>
        <v>2340</v>
      </c>
      <c r="K8" s="218">
        <f>SUMIF('枚数集計'!$C$4:$C$67,$A8,'枚数集計'!H$4:H$67)</f>
        <v>0</v>
      </c>
      <c r="L8" s="217">
        <f>SUM('広島市東区・安芸区・安芸郡'!O8:O15)</f>
        <v>0</v>
      </c>
      <c r="M8" s="218">
        <f>SUMIF('枚数集計'!$C$4:$C$67,$A8,'枚数集計'!I$4:I$67)</f>
        <v>0</v>
      </c>
      <c r="N8" s="217"/>
      <c r="O8" s="218">
        <f>SUMIF('枚数集計'!$C$4:$C$67,$A8,'枚数集計'!J$4:J$67)</f>
        <v>0</v>
      </c>
      <c r="P8" s="217">
        <f>SUM('広島市東区・安芸区・安芸郡'!R8:R15)</f>
        <v>0</v>
      </c>
      <c r="Q8" s="218">
        <f>SUMIF('枚数集計'!$C$4:$C$67,$A8,'枚数集計'!K$4:K$67)</f>
        <v>0</v>
      </c>
      <c r="R8" s="217"/>
      <c r="S8" s="218">
        <f>SUMIF('枚数集計'!$C$4:$C$67,$A8,'枚数集計'!L$4:L$67)</f>
        <v>0</v>
      </c>
    </row>
    <row r="9" spans="1:19" s="209" customFormat="1" ht="12">
      <c r="A9" s="216" t="s">
        <v>286</v>
      </c>
      <c r="B9" s="217">
        <f t="shared" si="0"/>
        <v>19150</v>
      </c>
      <c r="C9" s="218">
        <f t="shared" si="0"/>
        <v>0</v>
      </c>
      <c r="D9" s="217">
        <f>SUM('広島市東区・安芸区・安芸郡'!C26:C30)</f>
        <v>14360</v>
      </c>
      <c r="E9" s="218">
        <f>SUMIF('枚数集計'!$C$4:$C$67,$A9,'枚数集計'!E$4:E$67)</f>
        <v>0</v>
      </c>
      <c r="F9" s="217">
        <f>SUM('広島市東区・安芸区・安芸郡'!F26:F30)</f>
        <v>1540</v>
      </c>
      <c r="G9" s="218">
        <f>SUMIF('枚数集計'!$C$4:$C$67,$A9,'枚数集計'!F$4:F$67)</f>
        <v>0</v>
      </c>
      <c r="H9" s="217">
        <f>SUM('広島市東区・安芸区・安芸郡'!I26:I30)</f>
        <v>940</v>
      </c>
      <c r="I9" s="218">
        <f>SUMIF('枚数集計'!$C$4:$C$67,$A9,'枚数集計'!G$4:G$67)</f>
        <v>0</v>
      </c>
      <c r="J9" s="217">
        <f>SUM('広島市東区・安芸区・安芸郡'!L26:L30)</f>
        <v>2310</v>
      </c>
      <c r="K9" s="218">
        <f>SUMIF('枚数集計'!$C$4:$C$67,$A9,'枚数集計'!H$4:H$67)</f>
        <v>0</v>
      </c>
      <c r="L9" s="217">
        <f>SUM('広島市東区・安芸区・安芸郡'!O26:O30)</f>
        <v>0</v>
      </c>
      <c r="M9" s="218">
        <f>SUMIF('枚数集計'!$C$4:$C$67,$A9,'枚数集計'!I$4:I$67)</f>
        <v>0</v>
      </c>
      <c r="N9" s="217"/>
      <c r="O9" s="218">
        <f>SUMIF('枚数集計'!$C$4:$C$67,$A9,'枚数集計'!J$4:J$67)</f>
        <v>0</v>
      </c>
      <c r="P9" s="217">
        <f>SUM('広島市東区・安芸区・安芸郡'!R26:R30)</f>
        <v>0</v>
      </c>
      <c r="Q9" s="218">
        <f>SUMIF('枚数集計'!$C$4:$C$67,$A9,'枚数集計'!K$4:K$67)</f>
        <v>0</v>
      </c>
      <c r="R9" s="217"/>
      <c r="S9" s="218">
        <f>SUMIF('枚数集計'!$C$4:$C$67,$A9,'枚数集計'!L$4:L$67)</f>
        <v>0</v>
      </c>
    </row>
    <row r="10" spans="1:19" s="209" customFormat="1" ht="12">
      <c r="A10" s="216" t="s">
        <v>287</v>
      </c>
      <c r="B10" s="217">
        <f t="shared" si="0"/>
        <v>60330</v>
      </c>
      <c r="C10" s="218">
        <f t="shared" si="0"/>
        <v>0</v>
      </c>
      <c r="D10" s="217">
        <f>'広島市安佐南区'!C24</f>
        <v>46340</v>
      </c>
      <c r="E10" s="218">
        <f>SUMIF('枚数集計'!$C$4:$C$67,$A10,'枚数集計'!E$4:E$67)</f>
        <v>0</v>
      </c>
      <c r="F10" s="217">
        <f>'広島市安佐南区'!F24</f>
        <v>6340</v>
      </c>
      <c r="G10" s="218">
        <f>SUMIF('枚数集計'!$C$4:$C$67,$A10,'枚数集計'!F$4:F$67)</f>
        <v>0</v>
      </c>
      <c r="H10" s="217">
        <f>'広島市安佐南区'!I24</f>
        <v>3840</v>
      </c>
      <c r="I10" s="218">
        <f>SUMIF('枚数集計'!$C$4:$C$67,$A10,'枚数集計'!G$4:G$67)</f>
        <v>0</v>
      </c>
      <c r="J10" s="217">
        <f>'広島市安佐南区'!L24</f>
        <v>3810</v>
      </c>
      <c r="K10" s="218">
        <f>SUMIF('枚数集計'!$C$4:$C$67,$A10,'枚数集計'!H$4:H$67)</f>
        <v>0</v>
      </c>
      <c r="L10" s="217"/>
      <c r="M10" s="218">
        <f>SUMIF('枚数集計'!$C$4:$C$67,$A10,'枚数集計'!I$4:I$67)</f>
        <v>0</v>
      </c>
      <c r="N10" s="217"/>
      <c r="O10" s="218">
        <f>SUMIF('枚数集計'!$C$4:$C$67,$A10,'枚数集計'!J$4:J$67)</f>
        <v>0</v>
      </c>
      <c r="P10" s="217">
        <f>'広島市安佐南区'!R24</f>
        <v>0</v>
      </c>
      <c r="Q10" s="218">
        <f>SUMIF('枚数集計'!$C$4:$C$67,$A10,'枚数集計'!K$4:K$67)</f>
        <v>0</v>
      </c>
      <c r="R10" s="217"/>
      <c r="S10" s="218">
        <f>SUMIF('枚数集計'!$C$4:$C$67,$A10,'枚数集計'!L$4:L$67)</f>
        <v>0</v>
      </c>
    </row>
    <row r="11" spans="1:19" s="209" customFormat="1" ht="12">
      <c r="A11" s="216" t="s">
        <v>288</v>
      </c>
      <c r="B11" s="217">
        <f t="shared" si="0"/>
        <v>38240</v>
      </c>
      <c r="C11" s="218">
        <f t="shared" si="0"/>
        <v>0</v>
      </c>
      <c r="D11" s="217">
        <f>'広島市安佐北区'!C25</f>
        <v>30920</v>
      </c>
      <c r="E11" s="218">
        <f>SUMIF('枚数集計'!$C$4:$C$67,$A11,'枚数集計'!E$4:E$67)</f>
        <v>0</v>
      </c>
      <c r="F11" s="217">
        <f>'広島市安佐北区'!F25</f>
        <v>1550</v>
      </c>
      <c r="G11" s="218">
        <f>SUMIF('枚数集計'!$C$4:$C$67,$A11,'枚数集計'!F$4:F$67)</f>
        <v>0</v>
      </c>
      <c r="H11" s="217">
        <f>'広島市安佐北区'!I25</f>
        <v>2370</v>
      </c>
      <c r="I11" s="218">
        <f>SUMIF('枚数集計'!$C$4:$C$67,$A11,'枚数集計'!G$4:G$67)</f>
        <v>0</v>
      </c>
      <c r="J11" s="217">
        <f>'広島市安佐北区'!L25</f>
        <v>3400</v>
      </c>
      <c r="K11" s="218">
        <f>SUMIF('枚数集計'!$C$4:$C$67,$A11,'枚数集計'!H$4:H$67)</f>
        <v>0</v>
      </c>
      <c r="L11" s="217"/>
      <c r="M11" s="218">
        <f>SUMIF('枚数集計'!$C$4:$C$67,$A11,'枚数集計'!I$4:I$67)</f>
        <v>0</v>
      </c>
      <c r="N11" s="217"/>
      <c r="O11" s="218">
        <f>SUMIF('枚数集計'!$C$4:$C$67,$A11,'枚数集計'!J$4:J$67)</f>
        <v>0</v>
      </c>
      <c r="P11" s="217">
        <f>'広島市安佐北区'!R25</f>
        <v>0</v>
      </c>
      <c r="Q11" s="218">
        <f>SUMIF('枚数集計'!$C$4:$C$67,$A11,'枚数集計'!K$4:K$67)</f>
        <v>0</v>
      </c>
      <c r="R11" s="217"/>
      <c r="S11" s="218">
        <f>SUMIF('枚数集計'!$C$4:$C$67,$A11,'枚数集計'!L$4:L$67)</f>
        <v>0</v>
      </c>
    </row>
    <row r="12" spans="1:19" s="209" customFormat="1" ht="12">
      <c r="A12" s="216" t="s">
        <v>289</v>
      </c>
      <c r="B12" s="217">
        <f t="shared" si="0"/>
        <v>50330</v>
      </c>
      <c r="C12" s="218">
        <f t="shared" si="0"/>
        <v>0</v>
      </c>
      <c r="D12" s="217">
        <f>'広島市西区・佐伯区'!C22</f>
        <v>35200</v>
      </c>
      <c r="E12" s="218">
        <f>SUMIF('枚数集計'!$C$4:$C$67,$A12,'枚数集計'!E$4:E$67)</f>
        <v>0</v>
      </c>
      <c r="F12" s="217">
        <f>'広島市西区・佐伯区'!F22</f>
        <v>6350</v>
      </c>
      <c r="G12" s="218">
        <f>SUMIF('枚数集計'!$C$4:$C$67,$A12,'枚数集計'!F$4:F$67)</f>
        <v>0</v>
      </c>
      <c r="H12" s="217">
        <f>'広島市西区・佐伯区'!I22</f>
        <v>4890</v>
      </c>
      <c r="I12" s="218">
        <f>SUMIF('枚数集計'!$C$4:$C$67,$A12,'枚数集計'!G$4:G$67)</f>
        <v>0</v>
      </c>
      <c r="J12" s="217">
        <f>'広島市西区・佐伯区'!L22</f>
        <v>3390</v>
      </c>
      <c r="K12" s="218">
        <f>SUMIF('枚数集計'!$C$4:$C$67,$A12,'枚数集計'!H$4:H$67)</f>
        <v>0</v>
      </c>
      <c r="L12" s="217"/>
      <c r="M12" s="218">
        <f>SUMIF('枚数集計'!$C$4:$C$67,$A12,'枚数集計'!I$4:I$67)</f>
        <v>0</v>
      </c>
      <c r="N12" s="217"/>
      <c r="O12" s="218">
        <f>SUMIF('枚数集計'!$C$4:$C$67,$A12,'枚数集計'!J$4:J$67)</f>
        <v>0</v>
      </c>
      <c r="P12" s="217">
        <f>'広島市西区・佐伯区'!R22</f>
        <v>500</v>
      </c>
      <c r="Q12" s="218">
        <f>SUMIF('枚数集計'!$C$4:$C$67,$A12,'枚数集計'!K$4:K$67)</f>
        <v>0</v>
      </c>
      <c r="R12" s="217"/>
      <c r="S12" s="218">
        <f>SUMIF('枚数集計'!$C$4:$C$67,$A12,'枚数集計'!L$4:L$67)</f>
        <v>0</v>
      </c>
    </row>
    <row r="13" spans="1:19" s="209" customFormat="1" ht="12">
      <c r="A13" s="216" t="s">
        <v>290</v>
      </c>
      <c r="B13" s="217">
        <f t="shared" si="0"/>
        <v>37830</v>
      </c>
      <c r="C13" s="218">
        <f t="shared" si="0"/>
        <v>0</v>
      </c>
      <c r="D13" s="217">
        <f>'広島市西区・佐伯区'!C41</f>
        <v>27500</v>
      </c>
      <c r="E13" s="218">
        <f>SUMIF('枚数集計'!$C$4:$C$67,$A13,'枚数集計'!E$4:E$67)</f>
        <v>0</v>
      </c>
      <c r="F13" s="217">
        <f>'広島市西区・佐伯区'!F41</f>
        <v>3970</v>
      </c>
      <c r="G13" s="218">
        <f>SUMIF('枚数集計'!$C$4:$C$67,$A13,'枚数集計'!F$4:F$67)</f>
        <v>0</v>
      </c>
      <c r="H13" s="217">
        <f>'広島市西区・佐伯区'!I41</f>
        <v>3810</v>
      </c>
      <c r="I13" s="218">
        <f>SUMIF('枚数集計'!$C$4:$C$67,$A13,'枚数集計'!G$4:G$67)</f>
        <v>0</v>
      </c>
      <c r="J13" s="217">
        <f>'広島市西区・佐伯区'!L41</f>
        <v>2550</v>
      </c>
      <c r="K13" s="218">
        <f>SUMIF('枚数集計'!$C$4:$C$67,$A13,'枚数集計'!H$4:H$67)</f>
        <v>0</v>
      </c>
      <c r="L13" s="217"/>
      <c r="M13" s="218">
        <f>SUMIF('枚数集計'!$C$4:$C$67,$A13,'枚数集計'!I$4:I$67)</f>
        <v>0</v>
      </c>
      <c r="N13" s="217"/>
      <c r="O13" s="218">
        <f>SUMIF('枚数集計'!$C$4:$C$67,$A13,'枚数集計'!J$4:J$67)</f>
        <v>0</v>
      </c>
      <c r="P13" s="217">
        <f>'広島市西区・佐伯区'!R41</f>
        <v>0</v>
      </c>
      <c r="Q13" s="218">
        <f>SUMIF('枚数集計'!$C$4:$C$67,$A13,'枚数集計'!K$4:K$67)</f>
        <v>0</v>
      </c>
      <c r="R13" s="217"/>
      <c r="S13" s="218">
        <f>SUMIF('枚数集計'!$C$4:$C$67,$A13,'枚数集計'!L$4:L$67)</f>
        <v>0</v>
      </c>
    </row>
    <row r="14" spans="1:19" s="209" customFormat="1" ht="12">
      <c r="A14" s="216" t="s">
        <v>291</v>
      </c>
      <c r="B14" s="217">
        <f t="shared" si="0"/>
        <v>30750</v>
      </c>
      <c r="C14" s="218">
        <f t="shared" si="0"/>
        <v>0</v>
      </c>
      <c r="D14" s="217">
        <f>SUM('広島市東区・安芸区・安芸郡'!C17:C19,'広島市東区・安芸区・安芸郡'!C31:C35)</f>
        <v>23650</v>
      </c>
      <c r="E14" s="218">
        <f>SUMIF('枚数集計'!$C$4:$C$67,$A14,'枚数集計'!E$4:E$67)</f>
        <v>0</v>
      </c>
      <c r="F14" s="217">
        <f>SUM('広島市東区・安芸区・安芸郡'!F17:F19,'広島市東区・安芸区・安芸郡'!F31:F35)</f>
        <v>2130</v>
      </c>
      <c r="G14" s="218">
        <f>SUMIF('枚数集計'!$C$4:$C$67,$A14,'枚数集計'!F$4:F$67)</f>
        <v>0</v>
      </c>
      <c r="H14" s="217">
        <f>SUM('広島市東区・安芸区・安芸郡'!I17:I19,'広島市東区・安芸区・安芸郡'!I31:I35)</f>
        <v>2780</v>
      </c>
      <c r="I14" s="218">
        <f>SUMIF('枚数集計'!$C$4:$C$67,$A14,'枚数集計'!G$4:G$67)</f>
        <v>0</v>
      </c>
      <c r="J14" s="217">
        <f>SUM('広島市東区・安芸区・安芸郡'!L17:L19,'広島市東区・安芸区・安芸郡'!L31:L35)</f>
        <v>2190</v>
      </c>
      <c r="K14" s="218">
        <f>SUMIF('枚数集計'!$C$4:$C$67,$A14,'枚数集計'!H$4:H$67)</f>
        <v>0</v>
      </c>
      <c r="L14" s="217">
        <f>SUM('広島市東区・安芸区・安芸郡'!O17:O19,'広島市東区・安芸区・安芸郡'!O31:O35)</f>
        <v>0</v>
      </c>
      <c r="M14" s="218">
        <f>SUMIF('枚数集計'!$C$4:$C$67,$A14,'枚数集計'!I$4:I$67)</f>
        <v>0</v>
      </c>
      <c r="N14" s="217"/>
      <c r="O14" s="218">
        <f>SUMIF('枚数集計'!$C$4:$C$67,$A14,'枚数集計'!J$4:J$67)</f>
        <v>0</v>
      </c>
      <c r="P14" s="217">
        <f>SUM('広島市東区・安芸区・安芸郡'!R17:R19,'広島市東区・安芸区・安芸郡'!R31:R35)</f>
        <v>0</v>
      </c>
      <c r="Q14" s="218">
        <f>SUMIF('枚数集計'!$C$4:$C$67,$A14,'枚数集計'!K$4:K$67)</f>
        <v>0</v>
      </c>
      <c r="R14" s="217"/>
      <c r="S14" s="218">
        <f>SUMIF('枚数集計'!$C$4:$C$67,$A14,'枚数集計'!L$4:L$67)</f>
        <v>0</v>
      </c>
    </row>
    <row r="15" spans="1:19" s="209" customFormat="1" ht="12">
      <c r="A15" s="216" t="s">
        <v>292</v>
      </c>
      <c r="B15" s="217">
        <f t="shared" si="0"/>
        <v>32340</v>
      </c>
      <c r="C15" s="218">
        <f t="shared" si="0"/>
        <v>0</v>
      </c>
      <c r="D15" s="217">
        <f>'廿日市市・大竹市'!C21</f>
        <v>23670</v>
      </c>
      <c r="E15" s="218">
        <f>SUMIF('枚数集計'!$C$4:$C$67,$A15,'枚数集計'!E$4:E$67)</f>
        <v>0</v>
      </c>
      <c r="F15" s="217">
        <f>'廿日市市・大竹市'!F21</f>
        <v>2580</v>
      </c>
      <c r="G15" s="218">
        <f>SUMIF('枚数集計'!$C$4:$C$67,$A15,'枚数集計'!F$4:F$67)</f>
        <v>0</v>
      </c>
      <c r="H15" s="217">
        <f>'廿日市市・大竹市'!I21</f>
        <v>3150</v>
      </c>
      <c r="I15" s="218">
        <f>SUMIF('枚数集計'!$C$4:$C$67,$A15,'枚数集計'!G$4:G$67)</f>
        <v>0</v>
      </c>
      <c r="J15" s="217">
        <f>'廿日市市・大竹市'!L21</f>
        <v>2940</v>
      </c>
      <c r="K15" s="218">
        <f>SUMIF('枚数集計'!$C$4:$C$67,$A15,'枚数集計'!H$4:H$67)</f>
        <v>0</v>
      </c>
      <c r="L15" s="217"/>
      <c r="M15" s="218">
        <f>SUMIF('枚数集計'!$C$4:$C$67,$A15,'枚数集計'!I$4:I$67)</f>
        <v>0</v>
      </c>
      <c r="N15" s="217"/>
      <c r="O15" s="218">
        <f>SUMIF('枚数集計'!$C$4:$C$67,$A15,'枚数集計'!J$4:J$67)</f>
        <v>0</v>
      </c>
      <c r="P15" s="217">
        <f>'廿日市市・大竹市'!R21</f>
        <v>0</v>
      </c>
      <c r="Q15" s="218">
        <f>SUMIF('枚数集計'!$C$4:$C$67,$A15,'枚数集計'!K$4:K$67)</f>
        <v>0</v>
      </c>
      <c r="R15" s="217"/>
      <c r="S15" s="218">
        <f>SUMIF('枚数集計'!$C$4:$C$67,$A15,'枚数集計'!L$4:L$67)</f>
        <v>0</v>
      </c>
    </row>
    <row r="16" spans="1:19" s="209" customFormat="1" ht="12">
      <c r="A16" s="216" t="s">
        <v>293</v>
      </c>
      <c r="B16" s="217">
        <f aca="true" t="shared" si="1" ref="B16:C31">SUM(D16,H16,J16,L16,N16,P16,R16)</f>
        <v>7000</v>
      </c>
      <c r="C16" s="218">
        <f t="shared" si="1"/>
        <v>0</v>
      </c>
      <c r="D16" s="217">
        <f>'廿日市市・大竹市'!C29</f>
        <v>5250</v>
      </c>
      <c r="E16" s="218">
        <f>SUMIF('枚数集計'!$C$4:$C$67,$A16,'枚数集計'!E$4:E$67)</f>
        <v>0</v>
      </c>
      <c r="F16" s="217">
        <f>'廿日市市・大竹市'!F29</f>
        <v>0</v>
      </c>
      <c r="G16" s="218">
        <f>SUMIF('枚数集計'!$C$4:$C$67,$A16,'枚数集計'!F$4:F$67)</f>
        <v>0</v>
      </c>
      <c r="H16" s="217">
        <f>'廿日市市・大竹市'!I29</f>
        <v>0</v>
      </c>
      <c r="I16" s="218">
        <f>SUMIF('枚数集計'!$C$4:$C$67,$A16,'枚数集計'!G$4:G$67)</f>
        <v>0</v>
      </c>
      <c r="J16" s="217">
        <f>'廿日市市・大竹市'!L29</f>
        <v>1750</v>
      </c>
      <c r="K16" s="218">
        <f>SUMIF('枚数集計'!$C$4:$C$67,$A16,'枚数集計'!H$4:H$67)</f>
        <v>0</v>
      </c>
      <c r="L16" s="217">
        <f>'廿日市市・大竹市'!O29</f>
        <v>0</v>
      </c>
      <c r="M16" s="218">
        <f>SUMIF('枚数集計'!$C$4:$C$67,$A16,'枚数集計'!I$4:I$67)</f>
        <v>0</v>
      </c>
      <c r="N16" s="217">
        <f>'廿日市市・大竹市'!F29</f>
        <v>0</v>
      </c>
      <c r="O16" s="218">
        <f>SUMIF('枚数集計'!$C$4:$C$67,$A16,'枚数集計'!J$4:J$67)</f>
        <v>0</v>
      </c>
      <c r="P16" s="217">
        <f>'廿日市市・大竹市'!R29</f>
        <v>0</v>
      </c>
      <c r="Q16" s="218">
        <f>SUMIF('枚数集計'!$C$4:$C$67,$A16,'枚数集計'!K$4:K$67)</f>
        <v>0</v>
      </c>
      <c r="R16" s="217"/>
      <c r="S16" s="218">
        <f>SUMIF('枚数集計'!$C$4:$C$67,$A16,'枚数集計'!L$4:L$67)</f>
        <v>0</v>
      </c>
    </row>
    <row r="17" spans="1:19" s="209" customFormat="1" ht="12">
      <c r="A17" s="216" t="s">
        <v>294</v>
      </c>
      <c r="B17" s="217">
        <f t="shared" si="1"/>
        <v>56510</v>
      </c>
      <c r="C17" s="218">
        <f t="shared" si="1"/>
        <v>0</v>
      </c>
      <c r="D17" s="217">
        <f>'呉市'!C35+SUM('竹原市'!C14:C16)+'江田島市'!C24</f>
        <v>40020</v>
      </c>
      <c r="E17" s="218">
        <f>SUMIF('枚数集計'!$C$4:$C$67,$A17,'枚数集計'!E$4:E$67)</f>
        <v>0</v>
      </c>
      <c r="F17" s="217"/>
      <c r="G17" s="218"/>
      <c r="H17" s="217">
        <f>'呉市'!F35+SUM('竹原市'!F14:F16)+'江田島市'!F24</f>
        <v>9050</v>
      </c>
      <c r="I17" s="218">
        <f>SUMIF('枚数集計'!$C$4:$C$67,$A17,'枚数集計'!G$4:G$67)</f>
        <v>0</v>
      </c>
      <c r="J17" s="217">
        <f>'呉市'!I35+SUM('竹原市'!I14:I16)+'江田島市'!I24</f>
        <v>7440</v>
      </c>
      <c r="K17" s="218">
        <f>SUMIF('枚数集計'!$C$4:$C$67,$A17,'枚数集計'!H$4:H$67)</f>
        <v>0</v>
      </c>
      <c r="L17" s="217">
        <f>'呉市'!L35+SUM('竹原市'!L14:L16)</f>
        <v>0</v>
      </c>
      <c r="M17" s="218">
        <f>SUMIF('枚数集計'!$C$4:$C$67,$A17,'枚数集計'!I$4:I$67)</f>
        <v>0</v>
      </c>
      <c r="N17" s="217"/>
      <c r="O17" s="218">
        <f>SUMIF('枚数集計'!$C$4:$C$67,$A17,'枚数集計'!J$4:J$67)</f>
        <v>0</v>
      </c>
      <c r="P17" s="217">
        <f>'呉市'!O35+'呉市'!R35+SUM('竹原市'!R14:R16)</f>
        <v>0</v>
      </c>
      <c r="Q17" s="218">
        <f>SUMIF('枚数集計'!$C$4:$C$67,$A17,'枚数集計'!K$4:K$67)</f>
        <v>0</v>
      </c>
      <c r="R17" s="217"/>
      <c r="S17" s="218">
        <f>SUMIF('枚数集計'!$C$4:$C$67,$A17,'枚数集計'!L$4:L$67)</f>
        <v>0</v>
      </c>
    </row>
    <row r="18" spans="1:19" s="209" customFormat="1" ht="12">
      <c r="A18" s="216" t="s">
        <v>295</v>
      </c>
      <c r="B18" s="217">
        <f t="shared" si="1"/>
        <v>5210</v>
      </c>
      <c r="C18" s="218">
        <f t="shared" si="1"/>
        <v>0</v>
      </c>
      <c r="D18" s="217">
        <f>SUM('江田島市'!C8:C22)</f>
        <v>5070</v>
      </c>
      <c r="E18" s="218">
        <f>SUMIF('枚数集計'!$C$4:$C$67,$A18,'枚数集計'!E$4:E$67)</f>
        <v>0</v>
      </c>
      <c r="F18" s="217"/>
      <c r="G18" s="218"/>
      <c r="H18" s="217">
        <f>SUM('江田島市'!F8:F22)</f>
        <v>0</v>
      </c>
      <c r="I18" s="218">
        <f>SUMIF('枚数集計'!$C$4:$C$67,$A18,'枚数集計'!G$4:G$67)</f>
        <v>0</v>
      </c>
      <c r="J18" s="217">
        <f>SUM('江田島市'!I8:I22)</f>
        <v>140</v>
      </c>
      <c r="K18" s="218">
        <f>SUMIF('枚数集計'!$C$4:$C$67,$A18,'枚数集計'!H$4:H$67)</f>
        <v>0</v>
      </c>
      <c r="L18" s="217"/>
      <c r="M18" s="218">
        <f>SUMIF('枚数集計'!$C$4:$C$67,$A18,'枚数集計'!I$4:I$67)</f>
        <v>0</v>
      </c>
      <c r="N18" s="217"/>
      <c r="O18" s="218">
        <f>SUMIF('枚数集計'!$C$4:$C$67,$A18,'枚数集計'!J$4:J$67)</f>
        <v>0</v>
      </c>
      <c r="P18" s="217">
        <f>'江田島市'!R27</f>
        <v>0</v>
      </c>
      <c r="Q18" s="218">
        <f>SUMIF('枚数集計'!$C$4:$C$67,$A18,'枚数集計'!K$4:K$67)</f>
        <v>0</v>
      </c>
      <c r="R18" s="217"/>
      <c r="S18" s="218">
        <f>SUMIF('枚数集計'!$C$4:$C$67,$A18,'枚数集計'!L$4:L$67)</f>
        <v>0</v>
      </c>
    </row>
    <row r="19" spans="1:19" s="209" customFormat="1" ht="12">
      <c r="A19" s="216" t="s">
        <v>296</v>
      </c>
      <c r="B19" s="217">
        <f t="shared" si="1"/>
        <v>42690</v>
      </c>
      <c r="C19" s="218">
        <f t="shared" si="1"/>
        <v>0</v>
      </c>
      <c r="D19" s="217">
        <f>SUM('東広島市'!C8:C24)</f>
        <v>34220</v>
      </c>
      <c r="E19" s="218">
        <f>SUMIF('枚数集計'!$C$4:$C$67,$A19,'枚数集計'!E$4:E$67)</f>
        <v>0</v>
      </c>
      <c r="F19" s="217"/>
      <c r="G19" s="218"/>
      <c r="H19" s="217">
        <f>SUM('東広島市'!F8:F24)</f>
        <v>3020</v>
      </c>
      <c r="I19" s="218">
        <f>SUMIF('枚数集計'!$C$4:$C$67,$A19,'枚数集計'!G$4:G$67)</f>
        <v>0</v>
      </c>
      <c r="J19" s="217">
        <f>SUM('東広島市'!I8:I24)</f>
        <v>5450</v>
      </c>
      <c r="K19" s="218">
        <f>SUMIF('枚数集計'!$C$4:$C$67,$A19,'枚数集計'!H$4:H$67)</f>
        <v>0</v>
      </c>
      <c r="L19" s="217">
        <f>SUM('東広島市'!L8:L24)</f>
        <v>0</v>
      </c>
      <c r="M19" s="218">
        <f>SUMIF('枚数集計'!$C$4:$C$67,$A19,'枚数集計'!I$4:I$67)</f>
        <v>0</v>
      </c>
      <c r="N19" s="217">
        <f>SUM('東広島市'!O8:O24)</f>
        <v>0</v>
      </c>
      <c r="O19" s="218">
        <f>SUMIF('枚数集計'!$C$4:$C$67,$A19,'枚数集計'!J$4:J$67)</f>
        <v>0</v>
      </c>
      <c r="P19" s="217">
        <f>SUM('東広島市'!R8:R24)</f>
        <v>0</v>
      </c>
      <c r="Q19" s="218">
        <f>SUMIF('枚数集計'!$C$4:$C$67,$A19,'枚数集計'!K$4:K$67)</f>
        <v>0</v>
      </c>
      <c r="R19" s="217"/>
      <c r="S19" s="218">
        <f>SUMIF('枚数集計'!$C$4:$C$67,$A19,'枚数集計'!L$4:L$67)</f>
        <v>0</v>
      </c>
    </row>
    <row r="20" spans="1:19" s="209" customFormat="1" ht="12">
      <c r="A20" s="216" t="s">
        <v>297</v>
      </c>
      <c r="B20" s="217">
        <f t="shared" si="1"/>
        <v>5250</v>
      </c>
      <c r="C20" s="218">
        <f t="shared" si="1"/>
        <v>0</v>
      </c>
      <c r="D20" s="217">
        <f>'山県郡'!C20</f>
        <v>5120</v>
      </c>
      <c r="E20" s="218">
        <f>SUMIF('枚数集計'!$C$4:$C$67,$A20,'枚数集計'!E$4:E$67)</f>
        <v>0</v>
      </c>
      <c r="F20" s="217"/>
      <c r="G20" s="218"/>
      <c r="H20" s="217">
        <f>'山県郡'!F20</f>
        <v>0</v>
      </c>
      <c r="I20" s="218">
        <f>SUMIF('枚数集計'!$C$4:$C$67,$A20,'枚数集計'!G$4:G$67)</f>
        <v>0</v>
      </c>
      <c r="J20" s="217">
        <f>'山県郡'!I20</f>
        <v>130</v>
      </c>
      <c r="K20" s="218">
        <f>SUMIF('枚数集計'!$C$4:$C$67,$A20,'枚数集計'!H$4:H$67)</f>
        <v>0</v>
      </c>
      <c r="L20" s="217"/>
      <c r="M20" s="218">
        <f>SUMIF('枚数集計'!$C$4:$C$67,$A20,'枚数集計'!I$4:I$67)</f>
        <v>0</v>
      </c>
      <c r="N20" s="217">
        <f>'山県郡'!O20</f>
        <v>0</v>
      </c>
      <c r="O20" s="218">
        <f>SUMIF('枚数集計'!$C$4:$C$67,$A20,'枚数集計'!J$4:J$67)</f>
        <v>0</v>
      </c>
      <c r="P20" s="217">
        <f>'山県郡'!R20</f>
        <v>0</v>
      </c>
      <c r="Q20" s="218">
        <f>SUMIF('枚数集計'!$C$4:$C$67,$A20,'枚数集計'!K$4:K$67)</f>
        <v>0</v>
      </c>
      <c r="R20" s="217"/>
      <c r="S20" s="218">
        <f>SUMIF('枚数集計'!$C$4:$C$67,$A20,'枚数集計'!L$4:L$67)</f>
        <v>0</v>
      </c>
    </row>
    <row r="21" spans="1:19" s="209" customFormat="1" ht="12">
      <c r="A21" s="216" t="s">
        <v>298</v>
      </c>
      <c r="B21" s="217">
        <f t="shared" si="1"/>
        <v>6600</v>
      </c>
      <c r="C21" s="218">
        <f t="shared" si="1"/>
        <v>0</v>
      </c>
      <c r="D21" s="217">
        <f>'安芸高田市'!C26</f>
        <v>6320</v>
      </c>
      <c r="E21" s="218">
        <f>SUMIF('枚数集計'!$C$4:$C$67,$A21,'枚数集計'!E$4:E$67)</f>
        <v>0</v>
      </c>
      <c r="F21" s="217"/>
      <c r="G21" s="218"/>
      <c r="H21" s="217">
        <f>'安芸高田市'!F26</f>
        <v>0</v>
      </c>
      <c r="I21" s="218">
        <f>SUMIF('枚数集計'!$C$4:$C$67,$A21,'枚数集計'!G$4:G$67)</f>
        <v>0</v>
      </c>
      <c r="J21" s="217">
        <f>'安芸高田市'!I26</f>
        <v>280</v>
      </c>
      <c r="K21" s="218">
        <f>SUMIF('枚数集計'!$C$4:$C$67,$A21,'枚数集計'!H$4:H$67)</f>
        <v>0</v>
      </c>
      <c r="L21" s="217"/>
      <c r="M21" s="218">
        <f>SUMIF('枚数集計'!$C$4:$C$67,$A21,'枚数集計'!I$4:I$67)</f>
        <v>0</v>
      </c>
      <c r="N21" s="217">
        <f>'安芸高田市'!O26</f>
        <v>0</v>
      </c>
      <c r="O21" s="218">
        <f>SUMIF('枚数集計'!$C$4:$C$67,$A21,'枚数集計'!J$4:J$67)</f>
        <v>0</v>
      </c>
      <c r="P21" s="217">
        <f>'安芸高田市'!R26</f>
        <v>0</v>
      </c>
      <c r="Q21" s="218">
        <f>SUMIF('枚数集計'!$C$4:$C$67,$A21,'枚数集計'!K$4:K$67)</f>
        <v>0</v>
      </c>
      <c r="R21" s="217"/>
      <c r="S21" s="218">
        <f>SUMIF('枚数集計'!$C$4:$C$67,$A21,'枚数集計'!L$4:L$67)</f>
        <v>0</v>
      </c>
    </row>
    <row r="22" spans="1:19" s="209" customFormat="1" ht="12">
      <c r="A22" s="216" t="s">
        <v>299</v>
      </c>
      <c r="B22" s="217">
        <f t="shared" si="1"/>
        <v>13480</v>
      </c>
      <c r="C22" s="218">
        <f t="shared" si="1"/>
        <v>0</v>
      </c>
      <c r="D22" s="217">
        <f>'三次市'!C23</f>
        <v>12000</v>
      </c>
      <c r="E22" s="218">
        <f>SUMIF('枚数集計'!$C$4:$C$67,$A22,'枚数集計'!E$4:E$67)</f>
        <v>0</v>
      </c>
      <c r="F22" s="217"/>
      <c r="G22" s="218"/>
      <c r="H22" s="217">
        <f>'三次市'!F23</f>
        <v>0</v>
      </c>
      <c r="I22" s="218">
        <f>SUMIF('枚数集計'!$C$4:$C$67,$A22,'枚数集計'!G$4:G$67)</f>
        <v>0</v>
      </c>
      <c r="J22" s="217">
        <f>'三次市'!I23</f>
        <v>1480</v>
      </c>
      <c r="K22" s="218">
        <f>SUMIF('枚数集計'!$C$4:$C$67,$A22,'枚数集計'!H$4:H$67)</f>
        <v>0</v>
      </c>
      <c r="L22" s="217">
        <f>'三次市'!L23</f>
        <v>0</v>
      </c>
      <c r="M22" s="218">
        <f>SUMIF('枚数集計'!$C$4:$C$67,$A22,'枚数集計'!I$4:I$67)</f>
        <v>0</v>
      </c>
      <c r="N22" s="217">
        <f>'三次市'!O23</f>
        <v>0</v>
      </c>
      <c r="O22" s="218">
        <f>SUMIF('枚数集計'!$C$4:$C$67,$A22,'枚数集計'!J$4:J$67)</f>
        <v>0</v>
      </c>
      <c r="P22" s="217">
        <f>'三次市'!R23</f>
        <v>0</v>
      </c>
      <c r="Q22" s="218">
        <f>SUMIF('枚数集計'!$C$4:$C$67,$A22,'枚数集計'!K$4:K$67)</f>
        <v>0</v>
      </c>
      <c r="R22" s="217"/>
      <c r="S22" s="218">
        <f>SUMIF('枚数集計'!$C$4:$C$67,$A22,'枚数集計'!L$4:L$67)</f>
        <v>0</v>
      </c>
    </row>
    <row r="23" spans="1:19" s="209" customFormat="1" ht="12">
      <c r="A23" s="216" t="s">
        <v>300</v>
      </c>
      <c r="B23" s="217">
        <f t="shared" si="1"/>
        <v>10110</v>
      </c>
      <c r="C23" s="218">
        <f t="shared" si="1"/>
        <v>0</v>
      </c>
      <c r="D23" s="217">
        <f>'庄原市'!C23</f>
        <v>8320</v>
      </c>
      <c r="E23" s="218">
        <f>SUMIF('枚数集計'!$C$4:$C$67,$A23,'枚数集計'!E$4:E$67)</f>
        <v>0</v>
      </c>
      <c r="F23" s="217"/>
      <c r="G23" s="218"/>
      <c r="H23" s="217">
        <f>'庄原市'!F23</f>
        <v>0</v>
      </c>
      <c r="I23" s="218">
        <f>SUMIF('枚数集計'!$C$4:$C$67,$A23,'枚数集計'!G$4:G$67)</f>
        <v>0</v>
      </c>
      <c r="J23" s="217">
        <f>'庄原市'!I23</f>
        <v>1600</v>
      </c>
      <c r="K23" s="218">
        <f>SUMIF('枚数集計'!$C$4:$C$67,$A23,'枚数集計'!H$4:H$67)</f>
        <v>0</v>
      </c>
      <c r="L23" s="217"/>
      <c r="M23" s="218">
        <f>SUMIF('枚数集計'!$C$4:$C$67,$A23,'枚数集計'!I$4:I$67)</f>
        <v>0</v>
      </c>
      <c r="N23" s="217"/>
      <c r="O23" s="218">
        <f>SUMIF('枚数集計'!$C$4:$C$67,$A23,'枚数集計'!J$4:J$67)</f>
        <v>0</v>
      </c>
      <c r="P23" s="217">
        <f>'庄原市'!O23</f>
        <v>0</v>
      </c>
      <c r="Q23" s="218">
        <f>SUMIF('枚数集計'!$C$4:$C$67,$A23,'枚数集計'!K$4:K$67)</f>
        <v>0</v>
      </c>
      <c r="R23" s="217">
        <f>'庄原市'!R23</f>
        <v>190</v>
      </c>
      <c r="S23" s="218">
        <f>SUMIF('枚数集計'!$C$4:$C$67,$A23,'枚数集計'!L$4:L$67)</f>
        <v>0</v>
      </c>
    </row>
    <row r="24" spans="1:19" s="209" customFormat="1" ht="12">
      <c r="A24" s="216" t="s">
        <v>301</v>
      </c>
      <c r="B24" s="217">
        <f t="shared" si="1"/>
        <v>7280</v>
      </c>
      <c r="C24" s="218">
        <f t="shared" si="1"/>
        <v>0</v>
      </c>
      <c r="D24" s="217">
        <f>SUM('竹原市'!C8:C11)</f>
        <v>4710</v>
      </c>
      <c r="E24" s="218">
        <f>SUMIF('枚数集計'!$C$4:$C$67,$A24,'枚数集計'!E$4:E$67)</f>
        <v>0</v>
      </c>
      <c r="F24" s="217"/>
      <c r="G24" s="218"/>
      <c r="H24" s="217">
        <f>SUM('竹原市'!F8:F11)</f>
        <v>1140</v>
      </c>
      <c r="I24" s="218">
        <f>SUMIF('枚数集計'!$C$4:$C$67,$A24,'枚数集計'!G$4:G$67)</f>
        <v>0</v>
      </c>
      <c r="J24" s="217">
        <f>SUM('竹原市'!I8:I11)</f>
        <v>1430</v>
      </c>
      <c r="K24" s="218">
        <f>SUMIF('枚数集計'!$C$4:$C$67,$A24,'枚数集計'!H$4:H$67)</f>
        <v>0</v>
      </c>
      <c r="L24" s="217">
        <f>SUM('竹原市'!L8:L11)</f>
        <v>0</v>
      </c>
      <c r="M24" s="218">
        <f>SUMIF('枚数集計'!$C$4:$C$67,$A24,'枚数集計'!I$4:I$67)</f>
        <v>0</v>
      </c>
      <c r="N24" s="217">
        <f>SUM('竹原市'!O8:O11)</f>
        <v>0</v>
      </c>
      <c r="O24" s="218">
        <f>SUMIF('枚数集計'!$C$4:$C$67,$A24,'枚数集計'!J$4:J$67)</f>
        <v>0</v>
      </c>
      <c r="P24" s="217">
        <f>SUM('竹原市'!R8:R11)</f>
        <v>0</v>
      </c>
      <c r="Q24" s="218">
        <f>SUMIF('枚数集計'!$C$4:$C$67,$A24,'枚数集計'!K$4:K$67)</f>
        <v>0</v>
      </c>
      <c r="R24" s="217"/>
      <c r="S24" s="218">
        <f>SUMIF('枚数集計'!$C$4:$C$67,$A24,'枚数集計'!L$4:L$67)</f>
        <v>0</v>
      </c>
    </row>
    <row r="25" spans="1:19" s="209" customFormat="1" ht="12">
      <c r="A25" s="216" t="s">
        <v>302</v>
      </c>
      <c r="B25" s="217">
        <f t="shared" si="1"/>
        <v>2240</v>
      </c>
      <c r="C25" s="218">
        <f t="shared" si="1"/>
        <v>0</v>
      </c>
      <c r="D25" s="217">
        <f>'竹原市'!C32</f>
        <v>1970</v>
      </c>
      <c r="E25" s="218">
        <f>SUMIF('枚数集計'!$C$4:$C$67,$A25,'枚数集計'!E$4:E$67)</f>
        <v>0</v>
      </c>
      <c r="F25" s="217"/>
      <c r="G25" s="218"/>
      <c r="H25" s="217">
        <f>'竹原市'!F32</f>
        <v>0</v>
      </c>
      <c r="I25" s="218">
        <f>SUMIF('枚数集計'!$C$4:$C$67,$A25,'枚数集計'!G$4:G$67)</f>
        <v>0</v>
      </c>
      <c r="J25" s="217">
        <f>'竹原市'!I32</f>
        <v>270</v>
      </c>
      <c r="K25" s="218">
        <f>SUMIF('枚数集計'!$C$4:$C$67,$A25,'枚数集計'!H$4:H$67)</f>
        <v>0</v>
      </c>
      <c r="L25" s="217"/>
      <c r="M25" s="218">
        <f>SUMIF('枚数集計'!$C$4:$C$67,$A25,'枚数集計'!I$4:I$67)</f>
        <v>0</v>
      </c>
      <c r="N25" s="217">
        <f>'竹原市'!O32</f>
        <v>0</v>
      </c>
      <c r="O25" s="218">
        <f>SUMIF('枚数集計'!$C$4:$C$67,$A25,'枚数集計'!J$4:J$67)</f>
        <v>0</v>
      </c>
      <c r="P25" s="217">
        <f>'竹原市'!R32</f>
        <v>0</v>
      </c>
      <c r="Q25" s="218">
        <f>SUMIF('枚数集計'!$C$4:$C$67,$A25,'枚数集計'!K$4:K$67)</f>
        <v>0</v>
      </c>
      <c r="R25" s="217"/>
      <c r="S25" s="218">
        <f>SUMIF('枚数集計'!$C$4:$C$67,$A25,'枚数集計'!L$4:L$67)</f>
        <v>0</v>
      </c>
    </row>
    <row r="26" spans="1:19" s="209" customFormat="1" ht="12">
      <c r="A26" s="216" t="s">
        <v>303</v>
      </c>
      <c r="B26" s="217">
        <f t="shared" si="1"/>
        <v>26410</v>
      </c>
      <c r="C26" s="218">
        <f t="shared" si="1"/>
        <v>0</v>
      </c>
      <c r="D26" s="217">
        <f>SUM('三原市'!C8:C18)+SUM('東広島市'!C25:C26)</f>
        <v>17600</v>
      </c>
      <c r="E26" s="218">
        <f>SUMIF('枚数集計'!$C$4:$C$67,$A26,'枚数集計'!E$4:E$67)</f>
        <v>0</v>
      </c>
      <c r="F26" s="217"/>
      <c r="G26" s="218"/>
      <c r="H26" s="217">
        <f>SUM('三原市'!F8:F18)+SUM('東広島市'!F25:F26)</f>
        <v>2180</v>
      </c>
      <c r="I26" s="218">
        <f>SUMIF('枚数集計'!$C$4:$C$67,$A26,'枚数集計'!G$4:G$67)</f>
        <v>0</v>
      </c>
      <c r="J26" s="217">
        <f>SUM('三原市'!I8:I18)+SUM('東広島市'!I25:I26)</f>
        <v>5300</v>
      </c>
      <c r="K26" s="218">
        <f>SUMIF('枚数集計'!$C$4:$C$67,$A26,'枚数集計'!H$4:H$67)</f>
        <v>0</v>
      </c>
      <c r="L26" s="217">
        <f>SUM('三原市'!L8:L18)+SUM('東広島市'!L25:L26)</f>
        <v>0</v>
      </c>
      <c r="M26" s="218">
        <f>SUMIF('枚数集計'!$C$4:$C$67,$A26,'枚数集計'!I$4:I$67)</f>
        <v>0</v>
      </c>
      <c r="N26" s="217">
        <f>SUM('三原市'!O8:O18)+SUM('東広島市'!O25:O26)</f>
        <v>1330</v>
      </c>
      <c r="O26" s="218">
        <f>SUMIF('枚数集計'!$C$4:$C$67,$A26,'枚数集計'!J$4:J$67)</f>
        <v>0</v>
      </c>
      <c r="P26" s="217">
        <f>SUM('三原市'!R8:R18)+SUM('東広島市'!R25:R26)</f>
        <v>0</v>
      </c>
      <c r="Q26" s="218">
        <f>SUMIF('枚数集計'!$C$4:$C$67,$A26,'枚数集計'!K$4:K$67)</f>
        <v>0</v>
      </c>
      <c r="R26" s="217"/>
      <c r="S26" s="218">
        <f>SUMIF('枚数集計'!$C$4:$C$67,$A26,'枚数集計'!L$4:L$67)</f>
        <v>0</v>
      </c>
    </row>
    <row r="27" spans="1:19" s="209" customFormat="1" ht="12">
      <c r="A27" s="216" t="s">
        <v>304</v>
      </c>
      <c r="B27" s="217">
        <f t="shared" si="1"/>
        <v>3640</v>
      </c>
      <c r="C27" s="218">
        <f t="shared" si="1"/>
        <v>0</v>
      </c>
      <c r="D27" s="217">
        <f>SUM('三原市'!C21:C24)</f>
        <v>3640</v>
      </c>
      <c r="E27" s="218">
        <f>SUMIF('枚数集計'!$C$4:$C$67,$A27,'枚数集計'!E$4:E$67)</f>
        <v>0</v>
      </c>
      <c r="F27" s="217"/>
      <c r="G27" s="218"/>
      <c r="H27" s="217">
        <f>SUM('三原市'!F21:F24)</f>
        <v>0</v>
      </c>
      <c r="I27" s="218">
        <f>SUMIF('枚数集計'!$C$4:$C$67,$A27,'枚数集計'!G$4:G$67)</f>
        <v>0</v>
      </c>
      <c r="J27" s="217">
        <f>SUM('三原市'!I21:I24)</f>
        <v>0</v>
      </c>
      <c r="K27" s="218">
        <f>SUMIF('枚数集計'!$C$4:$C$67,$A27,'枚数集計'!H$4:H$67)</f>
        <v>0</v>
      </c>
      <c r="L27" s="217">
        <f>SUM('三原市'!L21:L24)</f>
        <v>0</v>
      </c>
      <c r="M27" s="218">
        <f>SUMIF('枚数集計'!$C$4:$C$67,$A27,'枚数集計'!I$4:I$67)</f>
        <v>0</v>
      </c>
      <c r="N27" s="217">
        <f>SUM('三原市'!O21:O24)</f>
        <v>0</v>
      </c>
      <c r="O27" s="218">
        <f>SUMIF('枚数集計'!$C$4:$C$67,$A27,'枚数集計'!J$4:J$67)</f>
        <v>0</v>
      </c>
      <c r="P27" s="217">
        <f>SUM('三原市'!R21:R24)</f>
        <v>0</v>
      </c>
      <c r="Q27" s="218">
        <f>SUMIF('枚数集計'!$C$4:$C$67,$A27,'枚数集計'!K$4:K$67)</f>
        <v>0</v>
      </c>
      <c r="R27" s="217"/>
      <c r="S27" s="218">
        <f>SUMIF('枚数集計'!$C$4:$C$67,$A27,'枚数集計'!L$4:L$67)</f>
        <v>0</v>
      </c>
    </row>
    <row r="28" spans="1:19" s="209" customFormat="1" ht="12">
      <c r="A28" s="216" t="s">
        <v>305</v>
      </c>
      <c r="B28" s="217">
        <f t="shared" si="1"/>
        <v>37740</v>
      </c>
      <c r="C28" s="218">
        <f t="shared" si="1"/>
        <v>0</v>
      </c>
      <c r="D28" s="217">
        <f>'尾道市'!C31</f>
        <v>24210</v>
      </c>
      <c r="E28" s="218">
        <f>SUMIF('枚数集計'!$C$4:$C$67,$A28,'枚数集計'!E$4:E$67)</f>
        <v>0</v>
      </c>
      <c r="F28" s="217"/>
      <c r="G28" s="218"/>
      <c r="H28" s="217">
        <f>'尾道市'!F31</f>
        <v>3730</v>
      </c>
      <c r="I28" s="218">
        <f>SUMIF('枚数集計'!$C$4:$C$67,$A28,'枚数集計'!G$4:G$67)</f>
        <v>0</v>
      </c>
      <c r="J28" s="217">
        <f>'尾道市'!I31</f>
        <v>7690</v>
      </c>
      <c r="K28" s="218">
        <f>SUMIF('枚数集計'!$C$4:$C$67,$A28,'枚数集計'!H$4:H$67)</f>
        <v>0</v>
      </c>
      <c r="L28" s="217">
        <f>'尾道市'!L31</f>
        <v>2110</v>
      </c>
      <c r="M28" s="218">
        <f>SUMIF('枚数集計'!$C$4:$C$67,$A28,'枚数集計'!I$4:I$67)</f>
        <v>0</v>
      </c>
      <c r="N28" s="217"/>
      <c r="O28" s="218">
        <f>SUMIF('枚数集計'!$C$4:$C$67,$A28,'枚数集計'!J$4:J$67)</f>
        <v>0</v>
      </c>
      <c r="P28" s="217">
        <f>'尾道市'!R31</f>
        <v>0</v>
      </c>
      <c r="Q28" s="218">
        <f>SUMIF('枚数集計'!$C$4:$C$67,$A28,'枚数集計'!K$4:K$67)</f>
        <v>0</v>
      </c>
      <c r="R28" s="217"/>
      <c r="S28" s="218"/>
    </row>
    <row r="29" spans="1:19" s="209" customFormat="1" ht="12">
      <c r="A29" s="216" t="s">
        <v>306</v>
      </c>
      <c r="B29" s="217">
        <f t="shared" si="1"/>
        <v>2260</v>
      </c>
      <c r="C29" s="218">
        <f t="shared" si="1"/>
        <v>0</v>
      </c>
      <c r="D29" s="217">
        <f>'神石郡'!C13</f>
        <v>1840</v>
      </c>
      <c r="E29" s="218">
        <f>SUMIF('枚数集計'!$C$4:$C$67,$A29,'枚数集計'!E$4:E$67)</f>
        <v>0</v>
      </c>
      <c r="F29" s="217"/>
      <c r="G29" s="218"/>
      <c r="H29" s="217"/>
      <c r="I29" s="218">
        <f>SUMIF('枚数集計'!$C$4:$C$67,$A29,'枚数集計'!G$4:G$67)</f>
        <v>0</v>
      </c>
      <c r="J29" s="217">
        <f>'神石郡'!I13</f>
        <v>360</v>
      </c>
      <c r="K29" s="218">
        <f>SUMIF('枚数集計'!$C$4:$C$67,$A29,'枚数集計'!H$4:H$67)</f>
        <v>0</v>
      </c>
      <c r="L29" s="217"/>
      <c r="M29" s="218">
        <f>SUMIF('枚数集計'!$C$4:$C$67,$A29,'枚数集計'!I$4:I$67)</f>
        <v>0</v>
      </c>
      <c r="N29" s="217"/>
      <c r="O29" s="218">
        <f>SUMIF('枚数集計'!$C$4:$C$67,$A29,'枚数集計'!J$4:J$67)</f>
        <v>0</v>
      </c>
      <c r="P29" s="217"/>
      <c r="Q29" s="218">
        <f>SUMIF('枚数集計'!$C$4:$C$67,$A29,'枚数集計'!K$4:K$67)</f>
        <v>0</v>
      </c>
      <c r="R29" s="217">
        <f>'神石郡'!R13</f>
        <v>60</v>
      </c>
      <c r="S29" s="218">
        <f>SUMIF('枚数集計'!$C$4:$C$67,$A29,'枚数集計'!L$4:L$67)</f>
        <v>0</v>
      </c>
    </row>
    <row r="30" spans="1:19" s="209" customFormat="1" ht="12">
      <c r="A30" s="216" t="s">
        <v>307</v>
      </c>
      <c r="B30" s="217">
        <f>SUM(D30,H30,J30,L30,N30,P30,R30)</f>
        <v>119460</v>
      </c>
      <c r="C30" s="218">
        <f>SUM(E30,I30,K30,M30,O30,Q30,S30)</f>
        <v>0</v>
      </c>
      <c r="D30" s="217">
        <f>SUM('福山市1'!C8:C37)</f>
        <v>60970</v>
      </c>
      <c r="E30" s="218">
        <f>SUMIF('枚数集計'!$C$4:$C$67,$A30,'枚数集計'!E$4:E$67)</f>
        <v>0</v>
      </c>
      <c r="F30" s="217"/>
      <c r="G30" s="218"/>
      <c r="H30" s="217">
        <f>SUM('福山市1'!F8:F37)</f>
        <v>18090</v>
      </c>
      <c r="I30" s="218">
        <f>SUMIF('枚数集計'!$C$4:$C$67,$A30,'枚数集計'!G$4:G$67)</f>
        <v>0</v>
      </c>
      <c r="J30" s="217">
        <f>SUM('福山市1'!I8:I37)</f>
        <v>30030</v>
      </c>
      <c r="K30" s="218">
        <f>SUMIF('枚数集計'!$C$4:$C$67,$A30,'枚数集計'!H$4:H$67)</f>
        <v>0</v>
      </c>
      <c r="L30" s="217">
        <f>SUM('福山市1'!L8:L37)</f>
        <v>4700</v>
      </c>
      <c r="M30" s="218">
        <f>SUMIF('枚数集計'!$C$4:$C$67,$A30,'枚数集計'!I$4:I$67)</f>
        <v>0</v>
      </c>
      <c r="N30" s="217">
        <f>SUM('福山市1'!O8:O37)</f>
        <v>1200</v>
      </c>
      <c r="O30" s="218">
        <f>SUMIF('枚数集計'!$C$4:$C$67,$A30,'枚数集計'!J$4:J$67)</f>
        <v>0</v>
      </c>
      <c r="P30" s="217">
        <f>SUM('福山市1'!R8:R37)</f>
        <v>0</v>
      </c>
      <c r="Q30" s="218">
        <f>SUMIF('枚数集計'!$C$4:$C$67,$A30,'枚数集計'!K$4:K$67)</f>
        <v>0</v>
      </c>
      <c r="R30" s="217">
        <f>SUM('福山市2'!C8:C37)</f>
        <v>4470</v>
      </c>
      <c r="S30" s="218">
        <f>SUMIF('枚数集計'!$C$4:$C$67,$A30,'枚数集計'!L$4:L$67)</f>
        <v>0</v>
      </c>
    </row>
    <row r="31" spans="1:19" s="209" customFormat="1" ht="12">
      <c r="A31" s="219" t="s">
        <v>308</v>
      </c>
      <c r="B31" s="220">
        <f t="shared" si="1"/>
        <v>12510</v>
      </c>
      <c r="C31" s="221">
        <f t="shared" si="1"/>
        <v>0</v>
      </c>
      <c r="D31" s="220">
        <f>SUM('福山市1'!C38:C41)</f>
        <v>7230</v>
      </c>
      <c r="E31" s="221">
        <f>SUMIF('枚数集計'!$C$4:$C$67,$A31,'枚数集計'!E$4:E$67)</f>
        <v>0</v>
      </c>
      <c r="F31" s="220"/>
      <c r="G31" s="221"/>
      <c r="H31" s="220">
        <f>SUM('福山市1'!F38:F41)</f>
        <v>0</v>
      </c>
      <c r="I31" s="221">
        <f>SUMIF('枚数集計'!$C$4:$C$67,$A31,'枚数集計'!G$4:G$67)</f>
        <v>0</v>
      </c>
      <c r="J31" s="220">
        <f>SUM('福山市1'!I38:I41)</f>
        <v>5150</v>
      </c>
      <c r="K31" s="221">
        <f>SUMIF('枚数集計'!$C$4:$C$67,$A31,'枚数集計'!H$4:H$67)</f>
        <v>0</v>
      </c>
      <c r="L31" s="220">
        <f>SUM('福山市1'!L38:L41)</f>
        <v>0</v>
      </c>
      <c r="M31" s="221">
        <f>SUMIF('枚数集計'!$C$4:$C$67,$A31,'枚数集計'!I$4:I$67)</f>
        <v>0</v>
      </c>
      <c r="N31" s="220">
        <f>SUM('福山市2'!F38:F41)</f>
        <v>0</v>
      </c>
      <c r="O31" s="221">
        <f>SUMIF('枚数集計'!$C$4:$C$67,$A31,'枚数集計'!J$4:J$67)</f>
        <v>0</v>
      </c>
      <c r="P31" s="220">
        <f>SUM('福山市1'!R38:R41)</f>
        <v>0</v>
      </c>
      <c r="Q31" s="221">
        <f>SUMIF('枚数集計'!$C$4:$C$67,$A31,'枚数集計'!K$4:K$67)</f>
        <v>0</v>
      </c>
      <c r="R31" s="220">
        <f>SUM('福山市2'!C38:C41)</f>
        <v>130</v>
      </c>
      <c r="S31" s="221">
        <f>SUMIF('枚数集計'!$C$4:$C$67,$A31,'枚数集計'!L$4:L$67)</f>
        <v>0</v>
      </c>
    </row>
    <row r="32" spans="1:19" s="209" customFormat="1" ht="12">
      <c r="A32" s="222" t="s">
        <v>309</v>
      </c>
      <c r="B32" s="223">
        <f aca="true" t="shared" si="2" ref="B32:S32">SUM(B6:B13,B14:B31)</f>
        <v>742120</v>
      </c>
      <c r="C32" s="224">
        <f t="shared" si="2"/>
        <v>0</v>
      </c>
      <c r="D32" s="223">
        <f t="shared" si="2"/>
        <v>520750</v>
      </c>
      <c r="E32" s="224">
        <f t="shared" si="2"/>
        <v>0</v>
      </c>
      <c r="F32" s="223">
        <f t="shared" si="2"/>
        <v>34190</v>
      </c>
      <c r="G32" s="224">
        <f>SUM(G6:G13,G14:G31)</f>
        <v>0</v>
      </c>
      <c r="H32" s="223">
        <f t="shared" si="2"/>
        <v>68700</v>
      </c>
      <c r="I32" s="224">
        <f t="shared" si="2"/>
        <v>0</v>
      </c>
      <c r="J32" s="223">
        <f>SUM(J6:J13,J14:J31)</f>
        <v>96490</v>
      </c>
      <c r="K32" s="224">
        <f t="shared" si="2"/>
        <v>0</v>
      </c>
      <c r="L32" s="223">
        <f>SUM(L6:L13,L14:L31)</f>
        <v>6810</v>
      </c>
      <c r="M32" s="224">
        <f t="shared" si="2"/>
        <v>0</v>
      </c>
      <c r="N32" s="223">
        <f>SUM(N6:N13,N14:N31)</f>
        <v>2530</v>
      </c>
      <c r="O32" s="224">
        <f t="shared" si="2"/>
        <v>0</v>
      </c>
      <c r="P32" s="223">
        <f>SUM(P6:P13,P14:P31)</f>
        <v>7800</v>
      </c>
      <c r="Q32" s="224">
        <f t="shared" si="2"/>
        <v>0</v>
      </c>
      <c r="R32" s="223">
        <f>SUM(R6:R13,R14:R31)</f>
        <v>4850</v>
      </c>
      <c r="S32" s="224">
        <f t="shared" si="2"/>
        <v>0</v>
      </c>
    </row>
    <row r="33" ht="13.5">
      <c r="Q33" s="225"/>
    </row>
    <row r="34" spans="1:19" ht="13.5">
      <c r="A34" t="s">
        <v>310</v>
      </c>
      <c r="B34" s="203" t="s">
        <v>273</v>
      </c>
      <c r="S34" s="226"/>
    </row>
    <row r="35" spans="1:19" s="209" customFormat="1" ht="12">
      <c r="A35" s="204"/>
      <c r="B35" s="205" t="s">
        <v>274</v>
      </c>
      <c r="C35" s="206"/>
      <c r="D35" s="207" t="s">
        <v>275</v>
      </c>
      <c r="E35" s="206"/>
      <c r="F35" s="208"/>
      <c r="G35" s="208"/>
      <c r="H35" s="207" t="s">
        <v>277</v>
      </c>
      <c r="I35" s="206"/>
      <c r="J35" s="207" t="s">
        <v>278</v>
      </c>
      <c r="K35" s="208"/>
      <c r="L35" s="207" t="s">
        <v>279</v>
      </c>
      <c r="M35" s="206"/>
      <c r="N35" s="207" t="s">
        <v>311</v>
      </c>
      <c r="O35" s="206"/>
      <c r="P35" s="207" t="s">
        <v>281</v>
      </c>
      <c r="Q35" s="206"/>
      <c r="R35" s="207" t="s">
        <v>282</v>
      </c>
      <c r="S35" s="206"/>
    </row>
    <row r="36" spans="1:19" s="209" customFormat="1" ht="12">
      <c r="A36" s="210" t="s">
        <v>196</v>
      </c>
      <c r="B36" s="211" t="s">
        <v>262</v>
      </c>
      <c r="C36" s="212" t="s">
        <v>263</v>
      </c>
      <c r="D36" s="211" t="s">
        <v>262</v>
      </c>
      <c r="E36" s="212" t="s">
        <v>263</v>
      </c>
      <c r="F36" s="211" t="s">
        <v>262</v>
      </c>
      <c r="G36" s="212" t="s">
        <v>263</v>
      </c>
      <c r="H36" s="211" t="s">
        <v>262</v>
      </c>
      <c r="I36" s="212" t="s">
        <v>263</v>
      </c>
      <c r="J36" s="211" t="s">
        <v>262</v>
      </c>
      <c r="K36" s="212" t="s">
        <v>263</v>
      </c>
      <c r="L36" s="211" t="s">
        <v>262</v>
      </c>
      <c r="M36" s="212" t="s">
        <v>263</v>
      </c>
      <c r="N36" s="211" t="s">
        <v>262</v>
      </c>
      <c r="O36" s="212" t="s">
        <v>263</v>
      </c>
      <c r="P36" s="211" t="s">
        <v>262</v>
      </c>
      <c r="Q36" s="212" t="s">
        <v>263</v>
      </c>
      <c r="R36" s="211" t="s">
        <v>262</v>
      </c>
      <c r="S36" s="212" t="s">
        <v>263</v>
      </c>
    </row>
    <row r="37" spans="1:19" s="209" customFormat="1" ht="12">
      <c r="A37" s="213" t="s">
        <v>64</v>
      </c>
      <c r="B37" s="214">
        <f>SUM(D37,H37,J37,L37,N37,P37,R37)</f>
        <v>35840</v>
      </c>
      <c r="C37" s="215">
        <f>SUM(E37,I37,K37,M37,O37,Q37,S37)</f>
        <v>0</v>
      </c>
      <c r="D37" s="214">
        <f>'岩国市'!C31</f>
        <v>27320</v>
      </c>
      <c r="E37" s="215">
        <f>SUMIF('枚数集計'!$C$4:$C$64,$A37,'枚数集計'!E$4:E$64)</f>
        <v>0</v>
      </c>
      <c r="F37" s="227"/>
      <c r="G37" s="215"/>
      <c r="H37" s="214">
        <f>'岩国市'!F31</f>
        <v>0</v>
      </c>
      <c r="I37" s="215">
        <f>SUMIF('枚数集計'!$C$4:$C$64,$A37,'枚数集計'!G$4:G$64)</f>
        <v>0</v>
      </c>
      <c r="J37" s="214">
        <f>'岩国市'!I31</f>
        <v>8520</v>
      </c>
      <c r="K37" s="215">
        <f>SUMIF('枚数集計'!$C$4:$C$64,$A37,'枚数集計'!H$4:H$64)</f>
        <v>0</v>
      </c>
      <c r="L37" s="214">
        <f>'岩国市'!L31</f>
        <v>0</v>
      </c>
      <c r="M37" s="215">
        <f>SUMIF('枚数集計'!$C$4:$C$64,$A37,'枚数集計'!I$4:I$64)</f>
        <v>0</v>
      </c>
      <c r="N37" s="214">
        <f>'岩国市'!O31</f>
        <v>0</v>
      </c>
      <c r="O37" s="215">
        <f>SUMIF('枚数集計'!$C$4:$C$64,$A37,'枚数集計'!M$4:M$64)</f>
        <v>0</v>
      </c>
      <c r="P37" s="214">
        <f>'岩国市'!R31</f>
        <v>0</v>
      </c>
      <c r="Q37" s="215">
        <f>SUMIF('枚数集計'!$C$4:$C$64,$A37,'枚数集計'!K$4:K$64)</f>
        <v>0</v>
      </c>
      <c r="R37" s="214"/>
      <c r="S37" s="215">
        <f>SUMIF('枚数集計'!$C$4:$C$64,$A37,'枚数集計'!L$4:L$64)</f>
        <v>0</v>
      </c>
    </row>
    <row r="38" spans="1:19" s="209" customFormat="1" ht="12">
      <c r="A38" s="216" t="s">
        <v>66</v>
      </c>
      <c r="B38" s="217">
        <f aca="true" t="shared" si="3" ref="B38:C43">SUM(D38,H38,J38,L38,N38,P38,R38)</f>
        <v>1530</v>
      </c>
      <c r="C38" s="218">
        <f t="shared" si="3"/>
        <v>0</v>
      </c>
      <c r="D38" s="217">
        <f>'岩国市'!C40</f>
        <v>980</v>
      </c>
      <c r="E38" s="218">
        <f>SUMIF('枚数集計'!$C$4:$C$64,$A38,'枚数集計'!E$4:E$64)</f>
        <v>0</v>
      </c>
      <c r="F38" s="228"/>
      <c r="G38" s="218"/>
      <c r="H38" s="217"/>
      <c r="I38" s="218">
        <f>SUMIF('枚数集計'!$C$4:$C$64,$A38,'枚数集計'!G$4:G$64)</f>
        <v>0</v>
      </c>
      <c r="J38" s="217">
        <f>'岩国市'!I40</f>
        <v>90</v>
      </c>
      <c r="K38" s="218">
        <f>SUMIF('枚数集計'!$C$4:$C$64,$A38,'枚数集計'!H$4:H$64)</f>
        <v>0</v>
      </c>
      <c r="L38" s="217"/>
      <c r="M38" s="218">
        <f>SUMIF('枚数集計'!$C$4:$C$64,$A38,'枚数集計'!I$4:I$64)</f>
        <v>0</v>
      </c>
      <c r="N38" s="217">
        <f>'岩国市'!O40</f>
        <v>460</v>
      </c>
      <c r="O38" s="218">
        <f>SUMIF('枚数集計'!$C$4:$C$64,$A38,'枚数集計'!M$4:M$64)</f>
        <v>0</v>
      </c>
      <c r="P38" s="217"/>
      <c r="Q38" s="218">
        <f>SUMIF('枚数集計'!$C$4:$C$64,$A38,'枚数集計'!K$4:K$64)</f>
        <v>0</v>
      </c>
      <c r="R38" s="217"/>
      <c r="S38" s="218">
        <f>SUMIF('枚数集計'!$C$4:$C$64,$A38,'枚数集計'!L$4:L$64)</f>
        <v>0</v>
      </c>
    </row>
    <row r="39" spans="1:19" s="209" customFormat="1" ht="12">
      <c r="A39" s="216" t="s">
        <v>75</v>
      </c>
      <c r="B39" s="217">
        <f t="shared" si="3"/>
        <v>2980</v>
      </c>
      <c r="C39" s="218">
        <f t="shared" si="3"/>
        <v>0</v>
      </c>
      <c r="D39" s="217">
        <f>'山県郡'!C35</f>
        <v>2900</v>
      </c>
      <c r="E39" s="218">
        <f>SUMIF('枚数集計'!$C$4:$C$64,$A39,'枚数集計'!E$4:E$64)</f>
        <v>0</v>
      </c>
      <c r="F39" s="228"/>
      <c r="G39" s="218"/>
      <c r="H39" s="217"/>
      <c r="I39" s="218">
        <f>SUMIF('枚数集計'!$C$4:$C$64,$A39,'枚数集計'!G$4:G$64)</f>
        <v>0</v>
      </c>
      <c r="J39" s="217">
        <f>'山県郡'!I35</f>
        <v>80</v>
      </c>
      <c r="K39" s="218">
        <f>SUMIF('枚数集計'!$C$4:$C$64,$A39,'枚数集計'!H$4:H$64)</f>
        <v>0</v>
      </c>
      <c r="L39" s="217">
        <f>'山県郡'!L35</f>
        <v>0</v>
      </c>
      <c r="M39" s="218">
        <f>SUMIF('枚数集計'!$C$4:$C$64,$A39,'枚数集計'!I$4:I$64)</f>
        <v>0</v>
      </c>
      <c r="N39" s="217"/>
      <c r="O39" s="218">
        <f>SUMIF('枚数集計'!$C$4:$C$64,$A39,'枚数集計'!M$4:M$64)</f>
        <v>0</v>
      </c>
      <c r="P39" s="217"/>
      <c r="Q39" s="218">
        <f>SUMIF('枚数集計'!$C$4:$C$64,$A39,'枚数集計'!K$4:K$64)</f>
        <v>0</v>
      </c>
      <c r="R39" s="217"/>
      <c r="S39" s="218">
        <f>SUMIF('枚数集計'!$C$4:$C$64,$A39,'枚数集計'!L$4:L$64)</f>
        <v>0</v>
      </c>
    </row>
    <row r="40" spans="1:19" s="209" customFormat="1" ht="12">
      <c r="A40" s="216" t="s">
        <v>79</v>
      </c>
      <c r="B40" s="217">
        <f t="shared" si="3"/>
        <v>1250</v>
      </c>
      <c r="C40" s="218">
        <f t="shared" si="3"/>
        <v>0</v>
      </c>
      <c r="D40" s="217">
        <f>'三次市'!C32</f>
        <v>1250</v>
      </c>
      <c r="E40" s="218">
        <f>SUMIF('枚数集計'!$C$4:$C$64,$A40,'枚数集計'!E$4:E$64)</f>
        <v>0</v>
      </c>
      <c r="F40" s="228"/>
      <c r="G40" s="218"/>
      <c r="H40" s="217"/>
      <c r="I40" s="218">
        <f>SUMIF('枚数集計'!$C$4:$C$64,$A40,'枚数集計'!G$4:G$64)</f>
        <v>0</v>
      </c>
      <c r="J40" s="217"/>
      <c r="K40" s="218">
        <f>SUMIF('枚数集計'!$C$4:$C$64,$A40,'枚数集計'!H$4:H$64)</f>
        <v>0</v>
      </c>
      <c r="L40" s="217"/>
      <c r="M40" s="218">
        <f>SUMIF('枚数集計'!$C$4:$C$64,$A40,'枚数集計'!I$4:I$64)</f>
        <v>0</v>
      </c>
      <c r="N40" s="217"/>
      <c r="O40" s="218">
        <f>SUMIF('枚数集計'!$C$4:$C$64,$A40,'枚数集計'!M$4:M$64)</f>
        <v>0</v>
      </c>
      <c r="P40" s="217"/>
      <c r="Q40" s="218">
        <f>SUMIF('枚数集計'!$C$4:$C$64,$A40,'枚数集計'!K$4:K$64)</f>
        <v>0</v>
      </c>
      <c r="R40" s="217"/>
      <c r="S40" s="218">
        <f>SUMIF('枚数集計'!$C$4:$C$64,$A40,'枚数集計'!L$4:L$64)</f>
        <v>0</v>
      </c>
    </row>
    <row r="41" spans="1:19" s="209" customFormat="1" ht="12">
      <c r="A41" s="216" t="s">
        <v>88</v>
      </c>
      <c r="B41" s="217">
        <f t="shared" si="3"/>
        <v>1790</v>
      </c>
      <c r="C41" s="218">
        <f t="shared" si="3"/>
        <v>0</v>
      </c>
      <c r="D41" s="217">
        <f>'尾道市'!C41</f>
        <v>790</v>
      </c>
      <c r="E41" s="218">
        <f>SUMIF('枚数集計'!$C$4:$C$64,$A41,'枚数集計'!E$4:E$64)</f>
        <v>0</v>
      </c>
      <c r="F41" s="228"/>
      <c r="G41" s="218"/>
      <c r="H41" s="217">
        <f>'尾道市'!F41</f>
        <v>590</v>
      </c>
      <c r="I41" s="218">
        <f>SUMIF('枚数集計'!$C$4:$C$64,$A41,'枚数集計'!G$4:G$64)</f>
        <v>0</v>
      </c>
      <c r="J41" s="217">
        <f>'尾道市'!I41</f>
        <v>220</v>
      </c>
      <c r="K41" s="218">
        <f>SUMIF('枚数集計'!$C$4:$C$64,$A41,'枚数集計'!H$4:H$64)</f>
        <v>0</v>
      </c>
      <c r="L41" s="217"/>
      <c r="M41" s="218">
        <f>SUMIF('枚数集計'!$C$4:$C$64,$A41,'枚数集計'!I$4:I$64)</f>
        <v>0</v>
      </c>
      <c r="N41" s="217">
        <f>'尾道市'!R41</f>
        <v>190</v>
      </c>
      <c r="O41" s="218">
        <f>SUMIF('枚数集計'!$C$4:$C$64,$A41,'枚数集計'!M$4:M$64)</f>
        <v>0</v>
      </c>
      <c r="P41" s="217"/>
      <c r="Q41" s="218">
        <f>SUMIF('枚数集計'!$C$4:$C$64,$A41,'枚数集計'!K$4:K$64)</f>
        <v>0</v>
      </c>
      <c r="R41" s="217"/>
      <c r="S41" s="218">
        <f>SUMIF('枚数集計'!$C$4:$C$64,$A41,'枚数集計'!L$4:L$64)</f>
        <v>0</v>
      </c>
    </row>
    <row r="42" spans="1:19" s="209" customFormat="1" ht="12">
      <c r="A42" s="216" t="s">
        <v>90</v>
      </c>
      <c r="B42" s="217">
        <f t="shared" si="3"/>
        <v>10400</v>
      </c>
      <c r="C42" s="218">
        <f t="shared" si="3"/>
        <v>0</v>
      </c>
      <c r="D42" s="217">
        <f>'神石郡'!C29</f>
        <v>1700</v>
      </c>
      <c r="E42" s="218">
        <f>SUMIF('枚数集計'!$C$4:$C$64,$A42,'枚数集計'!E$4:E$64)</f>
        <v>0</v>
      </c>
      <c r="F42" s="228"/>
      <c r="G42" s="218"/>
      <c r="H42" s="217"/>
      <c r="I42" s="218">
        <f>SUMIF('枚数集計'!$C$4:$C$64,$A42,'枚数集計'!G$4:G$64)</f>
        <v>0</v>
      </c>
      <c r="J42" s="217">
        <f>'神石郡'!I29</f>
        <v>1300</v>
      </c>
      <c r="K42" s="218">
        <f>SUMIF('枚数集計'!$C$4:$C$64,$A42,'枚数集計'!H$4:H$64)</f>
        <v>0</v>
      </c>
      <c r="L42" s="217"/>
      <c r="M42" s="218">
        <f>SUMIF('枚数集計'!$C$4:$C$64,$A42,'枚数集計'!I$4:I$64)</f>
        <v>0</v>
      </c>
      <c r="N42" s="217"/>
      <c r="O42" s="218">
        <f>SUMIF('枚数集計'!$C$4:$C$64,$A42,'枚数集計'!M$4:M$64)</f>
        <v>0</v>
      </c>
      <c r="P42" s="217">
        <f>'神石郡'!O29</f>
        <v>300</v>
      </c>
      <c r="Q42" s="218">
        <f>SUMIF('枚数集計'!$C$4:$C$64,$A42,'枚数集計'!K$4:K$64)</f>
        <v>0</v>
      </c>
      <c r="R42" s="217">
        <f>'神石郡'!R29</f>
        <v>7100</v>
      </c>
      <c r="S42" s="218">
        <f>SUMIF('枚数集計'!$C$4:$C$64,$A42,'枚数集計'!L$4:L$64)</f>
        <v>0</v>
      </c>
    </row>
    <row r="43" spans="1:19" s="209" customFormat="1" ht="12">
      <c r="A43" s="219" t="s">
        <v>91</v>
      </c>
      <c r="B43" s="220">
        <f t="shared" si="3"/>
        <v>14100</v>
      </c>
      <c r="C43" s="221">
        <f t="shared" si="3"/>
        <v>0</v>
      </c>
      <c r="D43" s="220">
        <f>'神石郡'!C42</f>
        <v>1650</v>
      </c>
      <c r="E43" s="221">
        <f>SUMIF('枚数集計'!$C$4:$C$64,$A43,'枚数集計'!E$4:E$64)</f>
        <v>0</v>
      </c>
      <c r="F43" s="229"/>
      <c r="G43" s="221"/>
      <c r="H43" s="220">
        <f>'神石郡'!F42</f>
        <v>0</v>
      </c>
      <c r="I43" s="221">
        <f>SUMIF('枚数集計'!$C$4:$C$64,$A43,'枚数集計'!G$4:G$64)</f>
        <v>0</v>
      </c>
      <c r="J43" s="220">
        <f>'神石郡'!I42</f>
        <v>1800</v>
      </c>
      <c r="K43" s="221">
        <f>SUMIF('枚数集計'!$C$4:$C$64,$A43,'枚数集計'!H$4:H$64)</f>
        <v>0</v>
      </c>
      <c r="L43" s="220">
        <f>'神石郡'!L42</f>
        <v>200</v>
      </c>
      <c r="M43" s="221">
        <f>SUMIF('枚数集計'!$C$4:$C$64,$A43,'枚数集計'!I$4:I$64)</f>
        <v>0</v>
      </c>
      <c r="N43" s="220"/>
      <c r="O43" s="221">
        <f>SUMIF('枚数集計'!$C$4:$C$64,$A43,'枚数集計'!M$4:M$64)</f>
        <v>0</v>
      </c>
      <c r="P43" s="220">
        <f>'神石郡'!O42</f>
        <v>300</v>
      </c>
      <c r="Q43" s="221">
        <f>SUMIF('枚数集計'!$C$4:$C$64,$A43,'枚数集計'!K$4:K$64)</f>
        <v>0</v>
      </c>
      <c r="R43" s="220">
        <f>'神石郡'!R42</f>
        <v>10150</v>
      </c>
      <c r="S43" s="221">
        <f>SUMIF('枚数集計'!$C$4:$C$64,$A43,'枚数集計'!L$4:L$64)</f>
        <v>0</v>
      </c>
    </row>
    <row r="44" spans="1:19" s="209" customFormat="1" ht="12">
      <c r="A44" s="222" t="s">
        <v>309</v>
      </c>
      <c r="B44" s="223">
        <f>SUM(B37:B43)</f>
        <v>67890</v>
      </c>
      <c r="C44" s="224">
        <f aca="true" t="shared" si="4" ref="C44:S44">SUM(C37:C43)</f>
        <v>0</v>
      </c>
      <c r="D44" s="223">
        <f t="shared" si="4"/>
        <v>36590</v>
      </c>
      <c r="E44" s="224">
        <f t="shared" si="4"/>
        <v>0</v>
      </c>
      <c r="F44" s="230"/>
      <c r="G44" s="224"/>
      <c r="H44" s="223">
        <f t="shared" si="4"/>
        <v>590</v>
      </c>
      <c r="I44" s="224">
        <f t="shared" si="4"/>
        <v>0</v>
      </c>
      <c r="J44" s="223">
        <f t="shared" si="4"/>
        <v>12010</v>
      </c>
      <c r="K44" s="224">
        <f t="shared" si="4"/>
        <v>0</v>
      </c>
      <c r="L44" s="223">
        <f t="shared" si="4"/>
        <v>200</v>
      </c>
      <c r="M44" s="224">
        <f t="shared" si="4"/>
        <v>0</v>
      </c>
      <c r="N44" s="223">
        <f t="shared" si="4"/>
        <v>650</v>
      </c>
      <c r="O44" s="224">
        <f t="shared" si="4"/>
        <v>0</v>
      </c>
      <c r="P44" s="223">
        <f t="shared" si="4"/>
        <v>600</v>
      </c>
      <c r="Q44" s="224">
        <f t="shared" si="4"/>
        <v>0</v>
      </c>
      <c r="R44" s="223">
        <f t="shared" si="4"/>
        <v>17250</v>
      </c>
      <c r="S44" s="224">
        <f t="shared" si="4"/>
        <v>0</v>
      </c>
    </row>
    <row r="46" ht="13.5">
      <c r="A46" s="97" t="s">
        <v>312</v>
      </c>
    </row>
  </sheetData>
  <sheetProtection sheet="1"/>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29"/>
  <dimension ref="A1:S44"/>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233" customWidth="1"/>
    <col min="5" max="5" width="10.7109375" style="232" customWidth="1"/>
    <col min="6" max="7" width="6.421875" style="233" customWidth="1"/>
    <col min="8" max="8" width="10.7109375" style="232" customWidth="1"/>
    <col min="9" max="10" width="6.421875" style="233" customWidth="1"/>
    <col min="11" max="11" width="10.7109375" style="232" customWidth="1"/>
    <col min="12" max="13" width="6.421875" style="233" customWidth="1"/>
    <col min="14" max="14" width="10.7109375" style="232" customWidth="1"/>
    <col min="15" max="16" width="6.421875" style="233" customWidth="1"/>
    <col min="17" max="17" width="10.7109375" style="232" customWidth="1"/>
    <col min="18" max="18" width="7.8515625" style="233" bestFit="1" customWidth="1"/>
    <col min="19" max="19" width="8.421875" style="233" customWidth="1"/>
    <col min="20" max="16384" width="9.00390625" style="233" customWidth="1"/>
  </cols>
  <sheetData>
    <row r="1" spans="1:19" ht="13.5">
      <c r="A1" s="231" t="s">
        <v>313</v>
      </c>
      <c r="S1" s="234" t="str">
        <f>'最初に入力'!N1</f>
        <v>2023年2月1日改定</v>
      </c>
    </row>
    <row r="2" spans="2:19" ht="13.5">
      <c r="B2" s="235" t="s">
        <v>314</v>
      </c>
      <c r="C2" s="236"/>
      <c r="D2" s="237" t="s">
        <v>315</v>
      </c>
      <c r="E2" s="238"/>
      <c r="F2" s="237" t="s">
        <v>316</v>
      </c>
      <c r="G2" s="236"/>
      <c r="H2" s="239" t="s">
        <v>317</v>
      </c>
      <c r="I2" s="237" t="s">
        <v>318</v>
      </c>
      <c r="J2" s="240"/>
      <c r="K2" s="238"/>
      <c r="L2" s="237" t="s">
        <v>319</v>
      </c>
      <c r="M2" s="240"/>
      <c r="N2" s="241"/>
      <c r="O2" s="236"/>
      <c r="P2" s="237" t="s">
        <v>320</v>
      </c>
      <c r="Q2" s="238"/>
      <c r="R2" s="242" t="s">
        <v>321</v>
      </c>
      <c r="S2" s="242" t="s">
        <v>322</v>
      </c>
    </row>
    <row r="3" spans="2:19" ht="29.25" customHeight="1">
      <c r="B3" s="243">
        <f>IF('最初に入力'!C2&lt;&gt;"",TEXT('最初に入力'!C2,"m月d日(aaa)"),"")</f>
      </c>
      <c r="C3" s="244"/>
      <c r="D3" s="245">
        <f>'最初に入力'!C5</f>
        <v>0</v>
      </c>
      <c r="E3" s="246"/>
      <c r="F3" s="245">
        <f>S38</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ht="13.5">
      <c r="S4" s="256">
        <f>'最初に入力'!F11</f>
        <v>0</v>
      </c>
    </row>
    <row r="5" spans="2:19" ht="14.25">
      <c r="B5" s="257" t="s">
        <v>323</v>
      </c>
      <c r="P5" s="258"/>
      <c r="S5" s="259" t="s">
        <v>324</v>
      </c>
    </row>
    <row r="6" spans="2:19" ht="13.5">
      <c r="B6" s="260" t="s">
        <v>325</v>
      </c>
      <c r="C6" s="261"/>
      <c r="D6" s="262"/>
      <c r="E6" s="263" t="s">
        <v>326</v>
      </c>
      <c r="F6" s="261"/>
      <c r="G6" s="262"/>
      <c r="H6" s="263" t="s">
        <v>327</v>
      </c>
      <c r="I6" s="261"/>
      <c r="J6" s="262"/>
      <c r="K6" s="263" t="s">
        <v>328</v>
      </c>
      <c r="L6" s="261"/>
      <c r="M6" s="262"/>
      <c r="N6" s="263" t="s">
        <v>329</v>
      </c>
      <c r="O6" s="261"/>
      <c r="P6" s="262"/>
      <c r="Q6" s="263" t="s">
        <v>330</v>
      </c>
      <c r="R6" s="261"/>
      <c r="S6" s="262"/>
    </row>
    <row r="7" spans="2:19" ht="13.5">
      <c r="B7" s="264" t="s">
        <v>331</v>
      </c>
      <c r="C7" s="265" t="s">
        <v>332</v>
      </c>
      <c r="D7" s="266" t="s">
        <v>333</v>
      </c>
      <c r="E7" s="264" t="s">
        <v>334</v>
      </c>
      <c r="F7" s="265" t="s">
        <v>332</v>
      </c>
      <c r="G7" s="266" t="s">
        <v>333</v>
      </c>
      <c r="H7" s="264" t="s">
        <v>335</v>
      </c>
      <c r="I7" s="265" t="s">
        <v>332</v>
      </c>
      <c r="J7" s="266" t="s">
        <v>333</v>
      </c>
      <c r="K7" s="264" t="s">
        <v>335</v>
      </c>
      <c r="L7" s="265" t="s">
        <v>332</v>
      </c>
      <c r="M7" s="266" t="s">
        <v>333</v>
      </c>
      <c r="N7" s="264" t="s">
        <v>335</v>
      </c>
      <c r="O7" s="265" t="s">
        <v>332</v>
      </c>
      <c r="P7" s="266" t="s">
        <v>333</v>
      </c>
      <c r="Q7" s="264" t="s">
        <v>335</v>
      </c>
      <c r="R7" s="265" t="s">
        <v>332</v>
      </c>
      <c r="S7" s="266" t="s">
        <v>333</v>
      </c>
    </row>
    <row r="8" spans="2:19" ht="13.5" customHeight="1">
      <c r="B8" s="267" t="s">
        <v>336</v>
      </c>
      <c r="C8" s="268">
        <v>5200</v>
      </c>
      <c r="D8" s="269"/>
      <c r="E8" s="267" t="s">
        <v>337</v>
      </c>
      <c r="F8" s="268">
        <v>5650</v>
      </c>
      <c r="G8" s="269"/>
      <c r="H8" s="267" t="s">
        <v>338</v>
      </c>
      <c r="I8" s="268">
        <v>3600</v>
      </c>
      <c r="J8" s="269"/>
      <c r="K8" s="267" t="s">
        <v>339</v>
      </c>
      <c r="L8" s="268">
        <v>4200</v>
      </c>
      <c r="M8" s="269"/>
      <c r="N8" s="267" t="s">
        <v>340</v>
      </c>
      <c r="O8" s="268">
        <v>3300</v>
      </c>
      <c r="P8" s="269"/>
      <c r="Q8" s="267"/>
      <c r="R8" s="268"/>
      <c r="S8" s="269"/>
    </row>
    <row r="9" spans="2:19" ht="13.5" customHeight="1">
      <c r="B9" s="270" t="s">
        <v>341</v>
      </c>
      <c r="C9" s="271">
        <v>5600</v>
      </c>
      <c r="D9" s="272"/>
      <c r="E9" s="270" t="s">
        <v>342</v>
      </c>
      <c r="F9" s="271">
        <v>4900</v>
      </c>
      <c r="G9" s="272"/>
      <c r="H9" s="270" t="s">
        <v>343</v>
      </c>
      <c r="I9" s="271">
        <v>5150</v>
      </c>
      <c r="J9" s="272"/>
      <c r="K9" s="270"/>
      <c r="L9" s="273"/>
      <c r="M9" s="274"/>
      <c r="N9" s="270" t="s">
        <v>344</v>
      </c>
      <c r="O9" s="271">
        <v>4550</v>
      </c>
      <c r="P9" s="272"/>
      <c r="Q9" s="270"/>
      <c r="R9" s="271"/>
      <c r="S9" s="272"/>
    </row>
    <row r="10" spans="2:19" ht="13.5" customHeight="1">
      <c r="B10" s="275" t="s">
        <v>345</v>
      </c>
      <c r="C10" s="276">
        <v>5300</v>
      </c>
      <c r="D10" s="272"/>
      <c r="E10" s="277" t="s">
        <v>346</v>
      </c>
      <c r="F10" s="278"/>
      <c r="G10" s="279"/>
      <c r="H10" s="275" t="s">
        <v>347</v>
      </c>
      <c r="I10" s="276">
        <v>3100</v>
      </c>
      <c r="J10" s="272"/>
      <c r="K10" s="275" t="s">
        <v>348</v>
      </c>
      <c r="L10" s="276">
        <v>3100</v>
      </c>
      <c r="M10" s="272"/>
      <c r="N10" s="275" t="s">
        <v>349</v>
      </c>
      <c r="O10" s="276">
        <v>2500</v>
      </c>
      <c r="P10" s="272"/>
      <c r="Q10" s="275"/>
      <c r="R10" s="276"/>
      <c r="S10" s="272"/>
    </row>
    <row r="11" spans="2:19" ht="13.5" customHeight="1">
      <c r="B11" s="275" t="s">
        <v>350</v>
      </c>
      <c r="C11" s="276">
        <v>3050</v>
      </c>
      <c r="D11" s="272"/>
      <c r="E11" s="275" t="s">
        <v>351</v>
      </c>
      <c r="F11" s="276">
        <v>4050</v>
      </c>
      <c r="G11" s="272"/>
      <c r="H11" s="275" t="s">
        <v>352</v>
      </c>
      <c r="I11" s="276">
        <v>1100</v>
      </c>
      <c r="J11" s="272"/>
      <c r="K11" s="275" t="s">
        <v>353</v>
      </c>
      <c r="L11" s="276">
        <v>6050</v>
      </c>
      <c r="M11" s="272"/>
      <c r="N11" s="275" t="s">
        <v>354</v>
      </c>
      <c r="O11" s="276">
        <v>4700</v>
      </c>
      <c r="P11" s="272"/>
      <c r="Q11" s="275"/>
      <c r="R11" s="276"/>
      <c r="S11" s="272"/>
    </row>
    <row r="12" spans="2:19" ht="13.5" customHeight="1">
      <c r="B12" s="275" t="s">
        <v>355</v>
      </c>
      <c r="C12" s="276">
        <v>3400</v>
      </c>
      <c r="D12" s="272"/>
      <c r="E12" s="277" t="s">
        <v>356</v>
      </c>
      <c r="F12" s="278"/>
      <c r="G12" s="279"/>
      <c r="H12" s="275" t="s">
        <v>357</v>
      </c>
      <c r="I12" s="276">
        <v>700</v>
      </c>
      <c r="J12" s="272"/>
      <c r="K12" s="275"/>
      <c r="L12" s="276"/>
      <c r="M12" s="274"/>
      <c r="N12" s="275" t="s">
        <v>358</v>
      </c>
      <c r="O12" s="276">
        <v>1950</v>
      </c>
      <c r="P12" s="272"/>
      <c r="Q12" s="275"/>
      <c r="R12" s="276"/>
      <c r="S12" s="272"/>
    </row>
    <row r="13" spans="2:19" ht="13.5" customHeight="1">
      <c r="B13" s="275" t="s">
        <v>359</v>
      </c>
      <c r="C13" s="276">
        <v>2700</v>
      </c>
      <c r="D13" s="272"/>
      <c r="E13" s="275" t="s">
        <v>360</v>
      </c>
      <c r="F13" s="276">
        <v>5670</v>
      </c>
      <c r="G13" s="272"/>
      <c r="H13" s="275" t="s">
        <v>361</v>
      </c>
      <c r="I13" s="276">
        <v>820</v>
      </c>
      <c r="J13" s="272"/>
      <c r="K13" s="275" t="s">
        <v>362</v>
      </c>
      <c r="L13" s="276">
        <v>2750</v>
      </c>
      <c r="M13" s="272"/>
      <c r="N13" s="275" t="s">
        <v>363</v>
      </c>
      <c r="O13" s="276">
        <v>4510</v>
      </c>
      <c r="P13" s="272"/>
      <c r="Q13" s="275"/>
      <c r="R13" s="276"/>
      <c r="S13" s="272"/>
    </row>
    <row r="14" spans="2:19" ht="13.5" customHeight="1">
      <c r="B14" s="275" t="s">
        <v>364</v>
      </c>
      <c r="C14" s="276">
        <v>3350</v>
      </c>
      <c r="D14" s="272"/>
      <c r="E14" s="275" t="s">
        <v>365</v>
      </c>
      <c r="F14" s="276">
        <v>4030</v>
      </c>
      <c r="G14" s="272"/>
      <c r="H14" s="275" t="s">
        <v>366</v>
      </c>
      <c r="I14" s="276">
        <v>450</v>
      </c>
      <c r="J14" s="272"/>
      <c r="K14" s="275" t="s">
        <v>367</v>
      </c>
      <c r="L14" s="276">
        <v>2400</v>
      </c>
      <c r="M14" s="272"/>
      <c r="N14" s="280" t="s">
        <v>368</v>
      </c>
      <c r="O14" s="281"/>
      <c r="P14" s="282"/>
      <c r="Q14" s="275"/>
      <c r="R14" s="276"/>
      <c r="S14" s="272"/>
    </row>
    <row r="15" spans="2:19" ht="13.5" customHeight="1">
      <c r="B15" s="275"/>
      <c r="C15" s="276"/>
      <c r="D15" s="272"/>
      <c r="E15" s="275" t="s">
        <v>369</v>
      </c>
      <c r="F15" s="276">
        <v>4500</v>
      </c>
      <c r="G15" s="272"/>
      <c r="H15" s="275" t="s">
        <v>370</v>
      </c>
      <c r="I15" s="276">
        <v>3000</v>
      </c>
      <c r="J15" s="272"/>
      <c r="K15" s="275" t="s">
        <v>371</v>
      </c>
      <c r="L15" s="276">
        <v>2900</v>
      </c>
      <c r="M15" s="272"/>
      <c r="N15" s="283" t="s">
        <v>372</v>
      </c>
      <c r="O15" s="276">
        <v>2000</v>
      </c>
      <c r="P15" s="272"/>
      <c r="Q15" s="275"/>
      <c r="R15" s="276"/>
      <c r="S15" s="272"/>
    </row>
    <row r="16" spans="2:19" ht="13.5" customHeight="1">
      <c r="B16" s="275"/>
      <c r="C16" s="276"/>
      <c r="D16" s="272"/>
      <c r="E16" s="275" t="s">
        <v>373</v>
      </c>
      <c r="F16" s="276">
        <v>4900</v>
      </c>
      <c r="G16" s="272"/>
      <c r="H16" s="275" t="s">
        <v>374</v>
      </c>
      <c r="I16" s="276">
        <v>2250</v>
      </c>
      <c r="J16" s="272"/>
      <c r="K16" s="275" t="s">
        <v>375</v>
      </c>
      <c r="L16" s="276">
        <v>2400</v>
      </c>
      <c r="M16" s="272"/>
      <c r="N16" s="275" t="s">
        <v>376</v>
      </c>
      <c r="O16" s="276">
        <v>160</v>
      </c>
      <c r="P16" s="272"/>
      <c r="Q16" s="275"/>
      <c r="R16" s="276"/>
      <c r="S16" s="272"/>
    </row>
    <row r="17" spans="2:19" ht="13.5" customHeight="1">
      <c r="B17" s="275"/>
      <c r="C17" s="276"/>
      <c r="D17" s="272"/>
      <c r="E17" s="275"/>
      <c r="F17" s="276"/>
      <c r="G17" s="272"/>
      <c r="H17" s="275" t="s">
        <v>377</v>
      </c>
      <c r="I17" s="276">
        <v>3050</v>
      </c>
      <c r="J17" s="272"/>
      <c r="K17" s="275" t="s">
        <v>378</v>
      </c>
      <c r="L17" s="276">
        <v>2600</v>
      </c>
      <c r="M17" s="272"/>
      <c r="N17" s="275"/>
      <c r="O17" s="276"/>
      <c r="P17" s="272"/>
      <c r="Q17" s="275"/>
      <c r="R17" s="276"/>
      <c r="S17" s="272"/>
    </row>
    <row r="18" spans="2:19" ht="13.5" customHeight="1">
      <c r="B18" s="275"/>
      <c r="C18" s="276"/>
      <c r="D18" s="272"/>
      <c r="E18" s="275"/>
      <c r="F18" s="284"/>
      <c r="G18" s="272"/>
      <c r="H18" s="275" t="s">
        <v>379</v>
      </c>
      <c r="I18" s="276">
        <v>3200</v>
      </c>
      <c r="J18" s="272"/>
      <c r="K18" s="275" t="s">
        <v>380</v>
      </c>
      <c r="L18" s="276">
        <v>3700</v>
      </c>
      <c r="M18" s="272"/>
      <c r="N18" s="275"/>
      <c r="O18" s="276"/>
      <c r="P18" s="272"/>
      <c r="Q18" s="275"/>
      <c r="R18" s="276"/>
      <c r="S18" s="272"/>
    </row>
    <row r="19" spans="2:19" ht="13.5" customHeight="1">
      <c r="B19" s="275"/>
      <c r="C19" s="276"/>
      <c r="D19" s="272"/>
      <c r="E19" s="275"/>
      <c r="F19" s="276"/>
      <c r="G19" s="272"/>
      <c r="H19" s="275" t="s">
        <v>381</v>
      </c>
      <c r="I19" s="276">
        <v>1100</v>
      </c>
      <c r="J19" s="272"/>
      <c r="K19" s="275" t="s">
        <v>382</v>
      </c>
      <c r="L19" s="276">
        <v>5100</v>
      </c>
      <c r="M19" s="272"/>
      <c r="N19" s="275"/>
      <c r="O19" s="276"/>
      <c r="P19" s="272"/>
      <c r="Q19" s="275"/>
      <c r="R19" s="276"/>
      <c r="S19" s="272"/>
    </row>
    <row r="20" spans="2:19" ht="13.5" customHeight="1">
      <c r="B20" s="285" t="s">
        <v>383</v>
      </c>
      <c r="C20" s="276">
        <v>1700</v>
      </c>
      <c r="D20" s="272"/>
      <c r="E20" s="275" t="s">
        <v>384</v>
      </c>
      <c r="F20" s="276">
        <v>2650</v>
      </c>
      <c r="G20" s="272"/>
      <c r="H20" s="275" t="s">
        <v>385</v>
      </c>
      <c r="I20" s="276">
        <v>1800</v>
      </c>
      <c r="J20" s="272"/>
      <c r="K20" s="275"/>
      <c r="L20" s="276"/>
      <c r="M20" s="272"/>
      <c r="N20" s="275"/>
      <c r="O20" s="276"/>
      <c r="P20" s="272"/>
      <c r="Q20" s="275"/>
      <c r="R20" s="276"/>
      <c r="S20" s="272"/>
    </row>
    <row r="21" spans="2:19" ht="13.5" customHeight="1">
      <c r="B21" s="285" t="s">
        <v>386</v>
      </c>
      <c r="C21" s="276">
        <v>3750</v>
      </c>
      <c r="D21" s="272"/>
      <c r="E21" s="275" t="s">
        <v>387</v>
      </c>
      <c r="F21" s="276">
        <v>2900</v>
      </c>
      <c r="G21" s="272"/>
      <c r="H21" s="275" t="s">
        <v>388</v>
      </c>
      <c r="I21" s="276">
        <v>1600</v>
      </c>
      <c r="J21" s="272"/>
      <c r="K21" s="275"/>
      <c r="L21" s="276"/>
      <c r="M21" s="272"/>
      <c r="N21" s="275" t="s">
        <v>389</v>
      </c>
      <c r="O21" s="286">
        <v>5250</v>
      </c>
      <c r="P21" s="272"/>
      <c r="Q21" s="275"/>
      <c r="R21" s="276"/>
      <c r="S21" s="272"/>
    </row>
    <row r="22" spans="2:19" ht="13.5" customHeight="1">
      <c r="B22" s="275" t="s">
        <v>390</v>
      </c>
      <c r="C22" s="276">
        <v>4350</v>
      </c>
      <c r="D22" s="272"/>
      <c r="E22" s="275" t="s">
        <v>391</v>
      </c>
      <c r="F22" s="276">
        <v>1300</v>
      </c>
      <c r="G22" s="272"/>
      <c r="H22" s="275"/>
      <c r="I22" s="276"/>
      <c r="J22" s="272"/>
      <c r="K22" s="275" t="s">
        <v>392</v>
      </c>
      <c r="L22" s="276">
        <v>5550</v>
      </c>
      <c r="M22" s="272"/>
      <c r="N22" s="275"/>
      <c r="O22" s="286"/>
      <c r="P22" s="272"/>
      <c r="Q22" s="275"/>
      <c r="R22" s="276"/>
      <c r="S22" s="272"/>
    </row>
    <row r="23" spans="2:19" ht="13.5" customHeight="1">
      <c r="B23" s="275" t="s">
        <v>393</v>
      </c>
      <c r="C23" s="276">
        <v>4850</v>
      </c>
      <c r="D23" s="272"/>
      <c r="E23" s="275" t="s">
        <v>394</v>
      </c>
      <c r="F23" s="276">
        <v>3000</v>
      </c>
      <c r="G23" s="272"/>
      <c r="H23" s="275"/>
      <c r="I23" s="276"/>
      <c r="J23" s="272"/>
      <c r="K23" s="275" t="s">
        <v>395</v>
      </c>
      <c r="L23" s="276">
        <v>6000</v>
      </c>
      <c r="M23" s="272"/>
      <c r="N23" s="275"/>
      <c r="O23" s="286"/>
      <c r="P23" s="272"/>
      <c r="Q23" s="275"/>
      <c r="R23" s="276"/>
      <c r="S23" s="272"/>
    </row>
    <row r="24" spans="2:19" ht="13.5" customHeight="1">
      <c r="B24" s="285" t="s">
        <v>396</v>
      </c>
      <c r="C24" s="276">
        <v>2200</v>
      </c>
      <c r="D24" s="272"/>
      <c r="E24" s="275" t="s">
        <v>397</v>
      </c>
      <c r="F24" s="276">
        <v>3100</v>
      </c>
      <c r="G24" s="272"/>
      <c r="H24" s="275"/>
      <c r="I24" s="276"/>
      <c r="J24" s="272"/>
      <c r="K24" s="275" t="s">
        <v>398</v>
      </c>
      <c r="L24" s="276">
        <v>2950</v>
      </c>
      <c r="M24" s="272"/>
      <c r="N24" s="275"/>
      <c r="O24" s="276"/>
      <c r="P24" s="272"/>
      <c r="Q24" s="275"/>
      <c r="R24" s="276"/>
      <c r="S24" s="272"/>
    </row>
    <row r="25" spans="2:19" ht="13.5" customHeight="1">
      <c r="B25" s="275" t="s">
        <v>399</v>
      </c>
      <c r="C25" s="276">
        <v>2700</v>
      </c>
      <c r="D25" s="272"/>
      <c r="E25" s="275" t="s">
        <v>400</v>
      </c>
      <c r="F25" s="276">
        <v>4400</v>
      </c>
      <c r="G25" s="272"/>
      <c r="H25" s="275"/>
      <c r="I25" s="276"/>
      <c r="J25" s="272"/>
      <c r="K25" s="275" t="s">
        <v>401</v>
      </c>
      <c r="L25" s="276">
        <v>5800</v>
      </c>
      <c r="M25" s="272"/>
      <c r="N25" s="275"/>
      <c r="O25" s="276"/>
      <c r="P25" s="272"/>
      <c r="Q25" s="275"/>
      <c r="R25" s="276"/>
      <c r="S25" s="272"/>
    </row>
    <row r="26" spans="2:19" ht="13.5" customHeight="1">
      <c r="B26" s="275" t="s">
        <v>402</v>
      </c>
      <c r="C26" s="276">
        <v>2820</v>
      </c>
      <c r="D26" s="272"/>
      <c r="E26" s="275" t="s">
        <v>403</v>
      </c>
      <c r="F26" s="276">
        <v>5450</v>
      </c>
      <c r="G26" s="272"/>
      <c r="H26" s="275" t="s">
        <v>404</v>
      </c>
      <c r="I26" s="276">
        <v>2370</v>
      </c>
      <c r="J26" s="272"/>
      <c r="K26" s="275" t="s">
        <v>405</v>
      </c>
      <c r="L26" s="276">
        <v>3500</v>
      </c>
      <c r="M26" s="272"/>
      <c r="N26" s="287"/>
      <c r="O26" s="284"/>
      <c r="P26" s="272"/>
      <c r="Q26" s="275"/>
      <c r="R26" s="276"/>
      <c r="S26" s="272"/>
    </row>
    <row r="27" spans="2:19" ht="13.5" customHeight="1">
      <c r="B27" s="275" t="s">
        <v>406</v>
      </c>
      <c r="C27" s="276">
        <v>3150</v>
      </c>
      <c r="D27" s="272"/>
      <c r="E27" s="275" t="s">
        <v>407</v>
      </c>
      <c r="F27" s="276">
        <v>3500</v>
      </c>
      <c r="G27" s="272"/>
      <c r="H27" s="275" t="s">
        <v>408</v>
      </c>
      <c r="I27" s="276">
        <v>2520</v>
      </c>
      <c r="J27" s="272"/>
      <c r="K27" s="275" t="s">
        <v>409</v>
      </c>
      <c r="L27" s="276">
        <v>2500</v>
      </c>
      <c r="M27" s="272"/>
      <c r="N27" s="275"/>
      <c r="O27" s="276"/>
      <c r="P27" s="272"/>
      <c r="Q27" s="275"/>
      <c r="R27" s="276"/>
      <c r="S27" s="272"/>
    </row>
    <row r="28" spans="2:19" ht="13.5" customHeight="1">
      <c r="B28" s="275" t="s">
        <v>410</v>
      </c>
      <c r="C28" s="276">
        <v>2200</v>
      </c>
      <c r="D28" s="272"/>
      <c r="E28" s="275" t="s">
        <v>411</v>
      </c>
      <c r="F28" s="276">
        <v>4250</v>
      </c>
      <c r="G28" s="272"/>
      <c r="H28" s="275" t="s">
        <v>412</v>
      </c>
      <c r="I28" s="276">
        <v>4200</v>
      </c>
      <c r="J28" s="272"/>
      <c r="K28" s="275" t="s">
        <v>413</v>
      </c>
      <c r="L28" s="276">
        <v>1200</v>
      </c>
      <c r="M28" s="272"/>
      <c r="N28" s="275"/>
      <c r="O28" s="276"/>
      <c r="P28" s="272"/>
      <c r="Q28" s="275"/>
      <c r="R28" s="276"/>
      <c r="S28" s="272"/>
    </row>
    <row r="29" spans="2:19" ht="13.5" customHeight="1">
      <c r="B29" s="275"/>
      <c r="C29" s="276"/>
      <c r="D29" s="272"/>
      <c r="E29" s="275" t="s">
        <v>414</v>
      </c>
      <c r="F29" s="276">
        <v>3450</v>
      </c>
      <c r="G29" s="272"/>
      <c r="H29" s="275" t="s">
        <v>415</v>
      </c>
      <c r="I29" s="276">
        <v>2170</v>
      </c>
      <c r="J29" s="272"/>
      <c r="K29" s="275"/>
      <c r="L29" s="276"/>
      <c r="M29" s="272"/>
      <c r="N29" s="275"/>
      <c r="O29" s="276"/>
      <c r="P29" s="272"/>
      <c r="Q29" s="275"/>
      <c r="R29" s="276"/>
      <c r="S29" s="272"/>
    </row>
    <row r="30" spans="2:19" ht="13.5" customHeight="1">
      <c r="B30" s="275"/>
      <c r="C30" s="276"/>
      <c r="D30" s="272"/>
      <c r="E30" s="275" t="s">
        <v>416</v>
      </c>
      <c r="F30" s="276">
        <v>690</v>
      </c>
      <c r="G30" s="272"/>
      <c r="H30" s="275" t="s">
        <v>417</v>
      </c>
      <c r="I30" s="276">
        <v>3100</v>
      </c>
      <c r="J30" s="272"/>
      <c r="K30" s="275"/>
      <c r="L30" s="276"/>
      <c r="M30" s="272"/>
      <c r="N30" s="275"/>
      <c r="O30" s="276"/>
      <c r="P30" s="272"/>
      <c r="Q30" s="275"/>
      <c r="R30" s="276"/>
      <c r="S30" s="272"/>
    </row>
    <row r="31" spans="2:19" ht="13.5" customHeight="1">
      <c r="B31" s="275"/>
      <c r="C31" s="276"/>
      <c r="D31" s="272"/>
      <c r="E31" s="275" t="s">
        <v>418</v>
      </c>
      <c r="F31" s="276">
        <v>4500</v>
      </c>
      <c r="G31" s="272"/>
      <c r="H31" s="275" t="s">
        <v>419</v>
      </c>
      <c r="I31" s="286">
        <v>2170</v>
      </c>
      <c r="J31" s="272"/>
      <c r="K31" s="275"/>
      <c r="L31" s="276"/>
      <c r="M31" s="272"/>
      <c r="N31" s="275"/>
      <c r="O31" s="276"/>
      <c r="P31" s="272"/>
      <c r="Q31" s="275"/>
      <c r="R31" s="276"/>
      <c r="S31" s="272"/>
    </row>
    <row r="32" spans="2:19" ht="13.5" customHeight="1">
      <c r="B32" s="275"/>
      <c r="C32" s="276"/>
      <c r="D32" s="272"/>
      <c r="E32" s="275" t="s">
        <v>420</v>
      </c>
      <c r="F32" s="276">
        <v>4800</v>
      </c>
      <c r="G32" s="272"/>
      <c r="H32" s="277" t="s">
        <v>421</v>
      </c>
      <c r="I32" s="278"/>
      <c r="J32" s="279"/>
      <c r="K32" s="275"/>
      <c r="L32" s="276"/>
      <c r="M32" s="272"/>
      <c r="N32" s="275"/>
      <c r="O32" s="276"/>
      <c r="P32" s="272"/>
      <c r="Q32" s="275"/>
      <c r="R32" s="276"/>
      <c r="S32" s="272"/>
    </row>
    <row r="33" spans="2:19" ht="13.5" customHeight="1">
      <c r="B33" s="275"/>
      <c r="C33" s="276"/>
      <c r="D33" s="272"/>
      <c r="E33" s="275" t="s">
        <v>422</v>
      </c>
      <c r="F33" s="276">
        <v>2350</v>
      </c>
      <c r="G33" s="272"/>
      <c r="H33" s="275" t="s">
        <v>423</v>
      </c>
      <c r="I33" s="276">
        <v>6450</v>
      </c>
      <c r="J33" s="272"/>
      <c r="K33" s="275"/>
      <c r="L33" s="276"/>
      <c r="M33" s="272"/>
      <c r="N33" s="275"/>
      <c r="O33" s="276"/>
      <c r="P33" s="272"/>
      <c r="Q33" s="275"/>
      <c r="R33" s="276"/>
      <c r="S33" s="272"/>
    </row>
    <row r="34" spans="2:19" ht="13.5" customHeight="1">
      <c r="B34" s="275"/>
      <c r="C34" s="276"/>
      <c r="D34" s="272"/>
      <c r="E34" s="275"/>
      <c r="F34" s="276"/>
      <c r="G34" s="272"/>
      <c r="H34" s="275" t="s">
        <v>424</v>
      </c>
      <c r="I34" s="276">
        <v>5630</v>
      </c>
      <c r="J34" s="288"/>
      <c r="K34" s="275"/>
      <c r="L34" s="276"/>
      <c r="M34" s="272"/>
      <c r="N34" s="275"/>
      <c r="O34" s="276"/>
      <c r="P34" s="272"/>
      <c r="Q34" s="275"/>
      <c r="R34" s="276"/>
      <c r="S34" s="272"/>
    </row>
    <row r="35" spans="2:19" ht="13.5" customHeight="1">
      <c r="B35" s="275"/>
      <c r="C35" s="276"/>
      <c r="D35" s="272"/>
      <c r="E35" s="275"/>
      <c r="F35" s="276"/>
      <c r="G35" s="272"/>
      <c r="H35" s="275"/>
      <c r="I35" s="276"/>
      <c r="J35" s="272"/>
      <c r="K35" s="275"/>
      <c r="L35" s="276"/>
      <c r="M35" s="272"/>
      <c r="N35" s="275"/>
      <c r="O35" s="276"/>
      <c r="P35" s="272"/>
      <c r="Q35" s="275"/>
      <c r="R35" s="276"/>
      <c r="S35" s="289"/>
    </row>
    <row r="36" spans="2:19" ht="13.5">
      <c r="B36" s="290"/>
      <c r="C36" s="291"/>
      <c r="D36" s="292"/>
      <c r="E36" s="290"/>
      <c r="F36" s="291"/>
      <c r="G36" s="292"/>
      <c r="H36" s="290"/>
      <c r="I36" s="291"/>
      <c r="J36" s="292"/>
      <c r="K36" s="290"/>
      <c r="L36" s="291"/>
      <c r="M36" s="292"/>
      <c r="N36" s="290"/>
      <c r="O36" s="291"/>
      <c r="P36" s="292"/>
      <c r="Q36" s="290"/>
      <c r="R36" s="291"/>
      <c r="S36" s="292"/>
    </row>
    <row r="37" spans="2:19" ht="13.5">
      <c r="B37" s="264" t="s">
        <v>425</v>
      </c>
      <c r="C37" s="293">
        <f>SUM(C8:C36)</f>
        <v>56320</v>
      </c>
      <c r="D37" s="293">
        <f>SUM(D8:D36)</f>
        <v>0</v>
      </c>
      <c r="E37" s="294" t="s">
        <v>425</v>
      </c>
      <c r="F37" s="293">
        <f>SUM(F8:F36)</f>
        <v>80040</v>
      </c>
      <c r="G37" s="293">
        <f>SUM(G8:G36)</f>
        <v>0</v>
      </c>
      <c r="H37" s="294" t="s">
        <v>425</v>
      </c>
      <c r="I37" s="293">
        <f>SUM(I8:I36)</f>
        <v>59530</v>
      </c>
      <c r="J37" s="293">
        <f>SUM(J8:J36)</f>
        <v>0</v>
      </c>
      <c r="K37" s="264" t="s">
        <v>425</v>
      </c>
      <c r="L37" s="293">
        <f>SUM(L8:L36)</f>
        <v>62700</v>
      </c>
      <c r="M37" s="293">
        <f>SUM(M8:M36)</f>
        <v>0</v>
      </c>
      <c r="N37" s="264" t="s">
        <v>425</v>
      </c>
      <c r="O37" s="293">
        <f>SUM(O8:O36)</f>
        <v>28920</v>
      </c>
      <c r="P37" s="293">
        <f>SUM(P8:P36)</f>
        <v>0</v>
      </c>
      <c r="Q37" s="264" t="s">
        <v>425</v>
      </c>
      <c r="R37" s="293">
        <v>0</v>
      </c>
      <c r="S37" s="295">
        <f>SUM(S8:S36)</f>
        <v>0</v>
      </c>
    </row>
    <row r="38" spans="2:19" ht="13.5">
      <c r="B38" s="296"/>
      <c r="Q38" s="264" t="s">
        <v>426</v>
      </c>
      <c r="R38" s="293">
        <f>SUM(C37,F37,I37,L37,O37,R37)</f>
        <v>287510</v>
      </c>
      <c r="S38" s="295">
        <f>SUM(D37,G37,J37,M37,P37,S37)</f>
        <v>0</v>
      </c>
    </row>
    <row r="39" spans="2:11" ht="13.5">
      <c r="B39" s="297"/>
      <c r="C39" s="298"/>
      <c r="D39" s="298"/>
      <c r="E39" s="299"/>
      <c r="F39" s="298"/>
      <c r="G39" s="298"/>
      <c r="H39" s="299"/>
      <c r="I39" s="298"/>
      <c r="J39" s="298"/>
      <c r="K39" s="299"/>
    </row>
    <row r="40" spans="2:11" ht="13.5">
      <c r="B40" s="297"/>
      <c r="C40" s="298"/>
      <c r="D40" s="298"/>
      <c r="E40" s="299"/>
      <c r="F40" s="298"/>
      <c r="G40" s="298"/>
      <c r="H40" s="299"/>
      <c r="I40" s="298"/>
      <c r="J40" s="298"/>
      <c r="K40" s="299"/>
    </row>
    <row r="41" ht="13.5">
      <c r="B41" s="296" t="s">
        <v>427</v>
      </c>
    </row>
    <row r="42" ht="13.5">
      <c r="B42" s="296" t="s">
        <v>428</v>
      </c>
    </row>
    <row r="43" ht="13.5">
      <c r="B43" s="296" t="s">
        <v>429</v>
      </c>
    </row>
    <row r="44" ht="13.5">
      <c r="B44" s="296" t="s">
        <v>430</v>
      </c>
    </row>
  </sheetData>
  <sheetProtection sheet="1"/>
  <mergeCells count="6">
    <mergeCell ref="D3:E3"/>
    <mergeCell ref="F3:G3"/>
    <mergeCell ref="E10:G10"/>
    <mergeCell ref="E12:G12"/>
    <mergeCell ref="N14:P14"/>
    <mergeCell ref="H32:J32"/>
  </mergeCells>
  <conditionalFormatting sqref="D8:D36 G8:G9 S8:S36 M8 M10:M11 G17:G36 G11 M13:M36 P8:P13 P15:P36 G13:G15">
    <cfRule type="cellIs" priority="3" dxfId="57" operator="greaterThan">
      <formula>C8</formula>
    </cfRule>
  </conditionalFormatting>
  <conditionalFormatting sqref="J33:J36 J8:J31">
    <cfRule type="cellIs" priority="2" dxfId="57" operator="greaterThan">
      <formula>I8</formula>
    </cfRule>
  </conditionalFormatting>
  <conditionalFormatting sqref="G16">
    <cfRule type="cellIs" priority="1" dxfId="57" operator="greaterThan">
      <formula>F16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9" r:id="rId1"/>
  <headerFooter>
    <oddFooter>&amp;R&amp;8㈱中国新聞サービスセンター</oddFooter>
  </headerFooter>
</worksheet>
</file>

<file path=xl/worksheets/sheet8.xml><?xml version="1.0" encoding="utf-8"?>
<worksheet xmlns="http://schemas.openxmlformats.org/spreadsheetml/2006/main" xmlns:r="http://schemas.openxmlformats.org/officeDocument/2006/relationships">
  <sheetPr codeName="Sheet2"/>
  <dimension ref="A1:S46"/>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2" customWidth="1"/>
    <col min="5" max="5" width="10.7109375" style="232" customWidth="1"/>
    <col min="6" max="7" width="6.421875" style="322" customWidth="1"/>
    <col min="8" max="8" width="10.7109375" style="232" customWidth="1"/>
    <col min="9" max="10" width="6.421875" style="322" customWidth="1"/>
    <col min="11" max="11" width="10.7109375" style="232" customWidth="1"/>
    <col min="12" max="13" width="6.421875" style="322" customWidth="1"/>
    <col min="14" max="14" width="10.7109375" style="232" customWidth="1"/>
    <col min="15" max="16" width="6.421875" style="322" customWidth="1"/>
    <col min="17" max="17" width="10.7109375" style="232" customWidth="1"/>
    <col min="18" max="19" width="6.421875" style="322" customWidth="1"/>
    <col min="20" max="16384" width="9.00390625" style="233" customWidth="1"/>
  </cols>
  <sheetData>
    <row r="1" spans="1:19" ht="13.5">
      <c r="A1" s="231" t="s">
        <v>431</v>
      </c>
      <c r="C1" s="233"/>
      <c r="D1" s="233"/>
      <c r="F1" s="233"/>
      <c r="G1" s="233"/>
      <c r="I1" s="233"/>
      <c r="J1" s="233"/>
      <c r="L1" s="233"/>
      <c r="M1" s="233"/>
      <c r="O1" s="233"/>
      <c r="P1" s="233"/>
      <c r="R1" s="233"/>
      <c r="S1" s="234" t="str">
        <f>'最初に入力'!N1</f>
        <v>2023年2月1日改定</v>
      </c>
    </row>
    <row r="2" spans="2:19" ht="13.5">
      <c r="B2" s="235" t="s">
        <v>314</v>
      </c>
      <c r="C2" s="236"/>
      <c r="D2" s="237" t="s">
        <v>315</v>
      </c>
      <c r="E2" s="238"/>
      <c r="F2" s="237" t="s">
        <v>316</v>
      </c>
      <c r="G2" s="236"/>
      <c r="H2" s="239" t="s">
        <v>317</v>
      </c>
      <c r="I2" s="237" t="s">
        <v>432</v>
      </c>
      <c r="J2" s="240"/>
      <c r="K2" s="238"/>
      <c r="L2" s="237" t="s">
        <v>319</v>
      </c>
      <c r="M2" s="240"/>
      <c r="N2" s="241"/>
      <c r="O2" s="236"/>
      <c r="P2" s="237" t="s">
        <v>320</v>
      </c>
      <c r="Q2" s="238"/>
      <c r="R2" s="242" t="s">
        <v>321</v>
      </c>
      <c r="S2" s="242" t="s">
        <v>322</v>
      </c>
    </row>
    <row r="3" spans="2:19" ht="29.25" customHeight="1">
      <c r="B3" s="300">
        <f>IF('最初に入力'!C2&lt;&gt;"",TEXT('最初に入力'!C2,"m月d日(aaa)"),"")</f>
      </c>
      <c r="C3" s="244"/>
      <c r="D3" s="245">
        <f>'最初に入力'!C5</f>
        <v>0</v>
      </c>
      <c r="E3" s="246"/>
      <c r="F3" s="245">
        <f>SUM(S21,S39)</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1"/>
      <c r="S4" s="256"/>
    </row>
    <row r="5" spans="2:19" ht="13.5">
      <c r="B5" s="257" t="s">
        <v>433</v>
      </c>
      <c r="C5" s="233"/>
      <c r="D5" s="233"/>
      <c r="F5" s="233"/>
      <c r="G5" s="233"/>
      <c r="I5" s="233"/>
      <c r="J5" s="233"/>
      <c r="L5" s="233"/>
      <c r="M5" s="233"/>
      <c r="O5" s="233"/>
      <c r="P5" s="302"/>
      <c r="R5" s="233"/>
      <c r="S5" s="303" t="s">
        <v>324</v>
      </c>
    </row>
    <row r="6" spans="2:19" ht="13.5" customHeight="1">
      <c r="B6" s="260" t="s">
        <v>434</v>
      </c>
      <c r="C6" s="261"/>
      <c r="D6" s="262"/>
      <c r="E6" s="263" t="s">
        <v>435</v>
      </c>
      <c r="F6" s="261"/>
      <c r="G6" s="262"/>
      <c r="H6" s="263" t="s">
        <v>436</v>
      </c>
      <c r="I6" s="261"/>
      <c r="J6" s="262"/>
      <c r="K6" s="263" t="s">
        <v>437</v>
      </c>
      <c r="L6" s="261"/>
      <c r="M6" s="262"/>
      <c r="N6" s="263" t="s">
        <v>438</v>
      </c>
      <c r="O6" s="261"/>
      <c r="P6" s="262"/>
      <c r="Q6" s="263" t="s">
        <v>439</v>
      </c>
      <c r="R6" s="261"/>
      <c r="S6" s="262"/>
    </row>
    <row r="7" spans="2:19" ht="13.5">
      <c r="B7" s="264" t="s">
        <v>440</v>
      </c>
      <c r="C7" s="265" t="s">
        <v>332</v>
      </c>
      <c r="D7" s="266" t="s">
        <v>333</v>
      </c>
      <c r="E7" s="264" t="s">
        <v>335</v>
      </c>
      <c r="F7" s="265" t="s">
        <v>332</v>
      </c>
      <c r="G7" s="266" t="s">
        <v>333</v>
      </c>
      <c r="H7" s="264" t="s">
        <v>335</v>
      </c>
      <c r="I7" s="265" t="s">
        <v>332</v>
      </c>
      <c r="J7" s="266" t="s">
        <v>333</v>
      </c>
      <c r="K7" s="264" t="s">
        <v>335</v>
      </c>
      <c r="L7" s="265" t="s">
        <v>332</v>
      </c>
      <c r="M7" s="266" t="s">
        <v>333</v>
      </c>
      <c r="N7" s="264" t="s">
        <v>335</v>
      </c>
      <c r="O7" s="265" t="s">
        <v>332</v>
      </c>
      <c r="P7" s="266" t="s">
        <v>333</v>
      </c>
      <c r="Q7" s="264" t="s">
        <v>335</v>
      </c>
      <c r="R7" s="265" t="s">
        <v>332</v>
      </c>
      <c r="S7" s="266" t="s">
        <v>333</v>
      </c>
    </row>
    <row r="8" spans="2:19" ht="13.5">
      <c r="B8" s="267" t="s">
        <v>441</v>
      </c>
      <c r="C8" s="304">
        <v>5200</v>
      </c>
      <c r="D8" s="305"/>
      <c r="E8" s="267" t="s">
        <v>336</v>
      </c>
      <c r="F8" s="304">
        <v>140</v>
      </c>
      <c r="G8" s="269"/>
      <c r="H8" s="306"/>
      <c r="I8" s="304"/>
      <c r="J8" s="269"/>
      <c r="K8" s="306"/>
      <c r="L8" s="307"/>
      <c r="M8" s="269"/>
      <c r="N8" s="267"/>
      <c r="O8" s="304"/>
      <c r="P8" s="269"/>
      <c r="Q8" s="267"/>
      <c r="R8" s="304"/>
      <c r="S8" s="269"/>
    </row>
    <row r="9" spans="2:19" ht="13.5">
      <c r="B9" s="270" t="s">
        <v>442</v>
      </c>
      <c r="C9" s="308">
        <v>5600</v>
      </c>
      <c r="D9" s="272"/>
      <c r="E9" s="270" t="s">
        <v>341</v>
      </c>
      <c r="F9" s="308">
        <v>450</v>
      </c>
      <c r="G9" s="272"/>
      <c r="H9" s="309"/>
      <c r="I9" s="308"/>
      <c r="J9" s="272"/>
      <c r="K9" s="309" t="s">
        <v>443</v>
      </c>
      <c r="L9" s="308">
        <v>1550</v>
      </c>
      <c r="M9" s="272"/>
      <c r="N9" s="270"/>
      <c r="O9" s="308"/>
      <c r="P9" s="272"/>
      <c r="Q9" s="270" t="s">
        <v>444</v>
      </c>
      <c r="R9" s="308">
        <v>5900</v>
      </c>
      <c r="S9" s="272"/>
    </row>
    <row r="10" spans="2:19" ht="13.5">
      <c r="B10" s="275"/>
      <c r="C10" s="310"/>
      <c r="D10" s="289"/>
      <c r="E10" s="275"/>
      <c r="F10" s="310"/>
      <c r="G10" s="289"/>
      <c r="H10" s="311"/>
      <c r="I10" s="310"/>
      <c r="J10" s="289"/>
      <c r="K10" s="312"/>
      <c r="L10" s="310"/>
      <c r="M10" s="289"/>
      <c r="N10" s="275"/>
      <c r="O10" s="310"/>
      <c r="P10" s="289"/>
      <c r="Q10" s="275"/>
      <c r="R10" s="310"/>
      <c r="S10" s="289"/>
    </row>
    <row r="11" spans="2:19" ht="13.5">
      <c r="B11" s="275"/>
      <c r="C11" s="310"/>
      <c r="D11" s="289"/>
      <c r="E11" s="275"/>
      <c r="F11" s="310"/>
      <c r="G11" s="289"/>
      <c r="H11" s="311"/>
      <c r="I11" s="310"/>
      <c r="J11" s="289"/>
      <c r="K11" s="312"/>
      <c r="L11" s="310"/>
      <c r="M11" s="289"/>
      <c r="N11" s="313"/>
      <c r="O11" s="310"/>
      <c r="P11" s="289"/>
      <c r="Q11" s="275"/>
      <c r="R11" s="310"/>
      <c r="S11" s="289"/>
    </row>
    <row r="12" spans="2:19" ht="13.5">
      <c r="B12" s="275" t="s">
        <v>445</v>
      </c>
      <c r="C12" s="310">
        <v>5300</v>
      </c>
      <c r="D12" s="289"/>
      <c r="E12" s="275" t="s">
        <v>345</v>
      </c>
      <c r="F12" s="310">
        <v>370</v>
      </c>
      <c r="G12" s="289"/>
      <c r="H12" s="311" t="s">
        <v>446</v>
      </c>
      <c r="I12" s="310">
        <v>720</v>
      </c>
      <c r="J12" s="289"/>
      <c r="K12" s="312"/>
      <c r="L12" s="314"/>
      <c r="M12" s="289"/>
      <c r="N12" s="275"/>
      <c r="O12" s="310"/>
      <c r="P12" s="289"/>
      <c r="Q12" s="275"/>
      <c r="R12" s="310"/>
      <c r="S12" s="289"/>
    </row>
    <row r="13" spans="2:19" ht="13.5">
      <c r="B13" s="275"/>
      <c r="C13" s="310"/>
      <c r="D13" s="289"/>
      <c r="E13" s="275"/>
      <c r="F13" s="310"/>
      <c r="G13" s="289"/>
      <c r="H13" s="311"/>
      <c r="I13" s="310"/>
      <c r="J13" s="289"/>
      <c r="K13" s="312"/>
      <c r="L13" s="314"/>
      <c r="M13" s="289"/>
      <c r="N13" s="275"/>
      <c r="O13" s="310"/>
      <c r="P13" s="289"/>
      <c r="Q13" s="275"/>
      <c r="R13" s="310"/>
      <c r="S13" s="289"/>
    </row>
    <row r="14" spans="2:19" ht="13.5">
      <c r="B14" s="275" t="s">
        <v>447</v>
      </c>
      <c r="C14" s="310">
        <v>3050</v>
      </c>
      <c r="D14" s="289"/>
      <c r="E14" s="275" t="s">
        <v>350</v>
      </c>
      <c r="F14" s="310">
        <v>490</v>
      </c>
      <c r="G14" s="289"/>
      <c r="H14" s="311" t="s">
        <v>350</v>
      </c>
      <c r="I14" s="310">
        <v>230</v>
      </c>
      <c r="J14" s="289"/>
      <c r="K14" s="311" t="s">
        <v>448</v>
      </c>
      <c r="L14" s="310">
        <v>700</v>
      </c>
      <c r="M14" s="289"/>
      <c r="N14" s="275"/>
      <c r="O14" s="310"/>
      <c r="P14" s="289"/>
      <c r="Q14" s="275"/>
      <c r="R14" s="310"/>
      <c r="S14" s="289"/>
    </row>
    <row r="15" spans="2:19" ht="13.5">
      <c r="B15" s="287" t="s">
        <v>449</v>
      </c>
      <c r="C15" s="310">
        <v>3400</v>
      </c>
      <c r="D15" s="289"/>
      <c r="E15" s="287" t="s">
        <v>450</v>
      </c>
      <c r="F15" s="310">
        <v>600</v>
      </c>
      <c r="G15" s="289"/>
      <c r="H15" s="311" t="s">
        <v>451</v>
      </c>
      <c r="I15" s="310">
        <v>420</v>
      </c>
      <c r="J15" s="289"/>
      <c r="K15" s="312"/>
      <c r="L15" s="310"/>
      <c r="M15" s="289"/>
      <c r="N15" s="275"/>
      <c r="O15" s="310"/>
      <c r="P15" s="289"/>
      <c r="Q15" s="275"/>
      <c r="R15" s="310"/>
      <c r="S15" s="289"/>
    </row>
    <row r="16" spans="2:19" ht="13.5">
      <c r="B16" s="275" t="s">
        <v>452</v>
      </c>
      <c r="C16" s="310">
        <v>2700</v>
      </c>
      <c r="D16" s="289"/>
      <c r="E16" s="275" t="s">
        <v>359</v>
      </c>
      <c r="F16" s="310">
        <v>320</v>
      </c>
      <c r="G16" s="289"/>
      <c r="H16" s="311" t="s">
        <v>453</v>
      </c>
      <c r="I16" s="310">
        <v>220</v>
      </c>
      <c r="J16" s="289"/>
      <c r="K16" s="312"/>
      <c r="L16" s="310"/>
      <c r="M16" s="289"/>
      <c r="N16" s="275"/>
      <c r="O16" s="310"/>
      <c r="P16" s="289"/>
      <c r="Q16" s="275"/>
      <c r="R16" s="310"/>
      <c r="S16" s="289"/>
    </row>
    <row r="17" spans="2:19" ht="13.5" customHeight="1">
      <c r="B17" s="275" t="s">
        <v>454</v>
      </c>
      <c r="C17" s="310">
        <v>3350</v>
      </c>
      <c r="D17" s="289"/>
      <c r="E17" s="275" t="s">
        <v>364</v>
      </c>
      <c r="F17" s="310">
        <v>530</v>
      </c>
      <c r="G17" s="289"/>
      <c r="H17" s="311" t="s">
        <v>455</v>
      </c>
      <c r="I17" s="310">
        <v>270</v>
      </c>
      <c r="J17" s="289"/>
      <c r="K17" s="312"/>
      <c r="L17" s="310"/>
      <c r="M17" s="289"/>
      <c r="N17" s="275"/>
      <c r="O17" s="310"/>
      <c r="P17" s="289"/>
      <c r="Q17" s="275"/>
      <c r="R17" s="310"/>
      <c r="S17" s="289"/>
    </row>
    <row r="18" spans="2:19" ht="13.5">
      <c r="B18" s="275"/>
      <c r="C18" s="310"/>
      <c r="D18" s="289"/>
      <c r="E18" s="275"/>
      <c r="F18" s="310"/>
      <c r="G18" s="289"/>
      <c r="H18" s="311"/>
      <c r="I18" s="310"/>
      <c r="J18" s="289"/>
      <c r="K18" s="312"/>
      <c r="L18" s="310"/>
      <c r="M18" s="289"/>
      <c r="N18" s="275"/>
      <c r="O18" s="310"/>
      <c r="P18" s="289"/>
      <c r="Q18" s="275"/>
      <c r="R18" s="310"/>
      <c r="S18" s="289"/>
    </row>
    <row r="19" spans="2:19" ht="13.5">
      <c r="B19" s="290"/>
      <c r="C19" s="315"/>
      <c r="D19" s="316"/>
      <c r="E19" s="290"/>
      <c r="F19" s="315"/>
      <c r="G19" s="316"/>
      <c r="H19" s="317"/>
      <c r="I19" s="315"/>
      <c r="J19" s="316"/>
      <c r="K19" s="312"/>
      <c r="L19" s="315"/>
      <c r="M19" s="316"/>
      <c r="N19" s="290"/>
      <c r="O19" s="315"/>
      <c r="P19" s="316"/>
      <c r="Q19" s="290"/>
      <c r="R19" s="315"/>
      <c r="S19" s="318"/>
    </row>
    <row r="20" spans="2:19" ht="13.5">
      <c r="B20" s="264" t="s">
        <v>456</v>
      </c>
      <c r="C20" s="293">
        <f>SUM(C8:C19)</f>
        <v>28600</v>
      </c>
      <c r="D20" s="293">
        <f>SUM(D8:D19)</f>
        <v>0</v>
      </c>
      <c r="E20" s="264" t="s">
        <v>457</v>
      </c>
      <c r="F20" s="293">
        <f>SUM(F8:F19)</f>
        <v>2900</v>
      </c>
      <c r="G20" s="293">
        <f>SUM(G8:G19)</f>
        <v>0</v>
      </c>
      <c r="H20" s="294" t="s">
        <v>458</v>
      </c>
      <c r="I20" s="293">
        <f>SUM(I8:I19)</f>
        <v>1860</v>
      </c>
      <c r="J20" s="293">
        <f>SUM(J8:J19)</f>
        <v>0</v>
      </c>
      <c r="K20" s="294" t="s">
        <v>459</v>
      </c>
      <c r="L20" s="293">
        <f>SUM(L8:L19)</f>
        <v>2250</v>
      </c>
      <c r="M20" s="293">
        <f>SUM(M8:M19)</f>
        <v>0</v>
      </c>
      <c r="N20" s="264" t="s">
        <v>460</v>
      </c>
      <c r="O20" s="293">
        <f>SUM(O8:O19)</f>
        <v>0</v>
      </c>
      <c r="P20" s="293">
        <f>SUM(P8:P19)</f>
        <v>0</v>
      </c>
      <c r="Q20" s="264" t="s">
        <v>461</v>
      </c>
      <c r="R20" s="293">
        <f>SUM(R8:R19)</f>
        <v>5900</v>
      </c>
      <c r="S20" s="295">
        <f>SUM(S8:S19)</f>
        <v>0</v>
      </c>
    </row>
    <row r="21" spans="2:19" ht="13.5">
      <c r="B21" s="319"/>
      <c r="C21" s="320"/>
      <c r="D21" s="320"/>
      <c r="E21" s="320"/>
      <c r="F21" s="320"/>
      <c r="G21" s="320"/>
      <c r="H21" s="321"/>
      <c r="I21" s="320"/>
      <c r="J21" s="320"/>
      <c r="K21" s="321"/>
      <c r="L21" s="320"/>
      <c r="M21" s="320"/>
      <c r="N21" s="319"/>
      <c r="O21" s="320"/>
      <c r="P21" s="320"/>
      <c r="Q21" s="264" t="s">
        <v>462</v>
      </c>
      <c r="R21" s="293">
        <f>SUM(C20,F20,I20,L20,O20,R20)</f>
        <v>41510</v>
      </c>
      <c r="S21" s="295">
        <f>SUM(D20,G20,J20,M20,P20,S20)</f>
        <v>0</v>
      </c>
    </row>
    <row r="22" spans="2:19" ht="13.5">
      <c r="B22" s="257" t="s">
        <v>463</v>
      </c>
      <c r="E22" s="323"/>
      <c r="H22" s="323"/>
      <c r="K22" s="233"/>
      <c r="P22" s="324"/>
      <c r="S22" s="303" t="s">
        <v>324</v>
      </c>
    </row>
    <row r="23" spans="2:19" ht="13.5">
      <c r="B23" s="260" t="s">
        <v>434</v>
      </c>
      <c r="C23" s="261"/>
      <c r="D23" s="262"/>
      <c r="E23" s="263" t="s">
        <v>464</v>
      </c>
      <c r="F23" s="261"/>
      <c r="G23" s="262"/>
      <c r="H23" s="263" t="s">
        <v>436</v>
      </c>
      <c r="I23" s="261"/>
      <c r="J23" s="262"/>
      <c r="K23" s="263" t="s">
        <v>437</v>
      </c>
      <c r="L23" s="261"/>
      <c r="M23" s="262"/>
      <c r="N23" s="263" t="s">
        <v>438</v>
      </c>
      <c r="O23" s="261"/>
      <c r="P23" s="262"/>
      <c r="Q23" s="263" t="s">
        <v>439</v>
      </c>
      <c r="R23" s="261"/>
      <c r="S23" s="262"/>
    </row>
    <row r="24" spans="2:19" ht="13.5">
      <c r="B24" s="264" t="s">
        <v>440</v>
      </c>
      <c r="C24" s="265" t="s">
        <v>332</v>
      </c>
      <c r="D24" s="266" t="s">
        <v>333</v>
      </c>
      <c r="E24" s="264" t="s">
        <v>335</v>
      </c>
      <c r="F24" s="265" t="s">
        <v>332</v>
      </c>
      <c r="G24" s="266" t="s">
        <v>333</v>
      </c>
      <c r="H24" s="264" t="s">
        <v>335</v>
      </c>
      <c r="I24" s="265" t="s">
        <v>332</v>
      </c>
      <c r="J24" s="266" t="s">
        <v>333</v>
      </c>
      <c r="K24" s="264" t="s">
        <v>335</v>
      </c>
      <c r="L24" s="265" t="s">
        <v>332</v>
      </c>
      <c r="M24" s="266" t="s">
        <v>333</v>
      </c>
      <c r="N24" s="264" t="s">
        <v>335</v>
      </c>
      <c r="O24" s="265" t="s">
        <v>332</v>
      </c>
      <c r="P24" s="266" t="s">
        <v>333</v>
      </c>
      <c r="Q24" s="264" t="s">
        <v>335</v>
      </c>
      <c r="R24" s="265" t="s">
        <v>332</v>
      </c>
      <c r="S24" s="266" t="s">
        <v>333</v>
      </c>
    </row>
    <row r="25" spans="2:19" ht="13.5">
      <c r="B25" s="325"/>
      <c r="C25" s="304"/>
      <c r="D25" s="326"/>
      <c r="E25" s="325"/>
      <c r="F25" s="304"/>
      <c r="G25" s="326"/>
      <c r="H25" s="327"/>
      <c r="I25" s="304"/>
      <c r="J25" s="328"/>
      <c r="K25" s="327"/>
      <c r="L25" s="304"/>
      <c r="M25" s="326"/>
      <c r="N25" s="329"/>
      <c r="O25" s="304"/>
      <c r="P25" s="328"/>
      <c r="Q25" s="325"/>
      <c r="R25" s="304"/>
      <c r="S25" s="326"/>
    </row>
    <row r="26" spans="2:19" ht="13.5">
      <c r="B26" s="275"/>
      <c r="C26" s="310"/>
      <c r="D26" s="289"/>
      <c r="E26" s="275"/>
      <c r="F26" s="310"/>
      <c r="G26" s="289"/>
      <c r="H26" s="330" t="s">
        <v>465</v>
      </c>
      <c r="I26" s="308">
        <v>290</v>
      </c>
      <c r="J26" s="331"/>
      <c r="K26" s="311"/>
      <c r="L26" s="310"/>
      <c r="M26" s="289"/>
      <c r="N26" s="332"/>
      <c r="O26" s="310"/>
      <c r="P26" s="331"/>
      <c r="Q26" s="275"/>
      <c r="R26" s="310"/>
      <c r="S26" s="289"/>
    </row>
    <row r="27" spans="2:19" ht="13.5">
      <c r="B27" s="287" t="s">
        <v>466</v>
      </c>
      <c r="C27" s="310">
        <v>1700</v>
      </c>
      <c r="D27" s="289"/>
      <c r="E27" s="275" t="s">
        <v>467</v>
      </c>
      <c r="F27" s="310">
        <v>250</v>
      </c>
      <c r="G27" s="289"/>
      <c r="H27" s="333" t="s">
        <v>468</v>
      </c>
      <c r="I27" s="310">
        <v>160</v>
      </c>
      <c r="J27" s="331"/>
      <c r="K27" s="311" t="s">
        <v>469</v>
      </c>
      <c r="L27" s="310">
        <v>1450</v>
      </c>
      <c r="M27" s="289"/>
      <c r="N27" s="334"/>
      <c r="O27" s="335"/>
      <c r="P27" s="331"/>
      <c r="Q27" s="287"/>
      <c r="R27" s="310"/>
      <c r="S27" s="289"/>
    </row>
    <row r="28" spans="2:19" ht="13.5">
      <c r="B28" s="287" t="s">
        <v>470</v>
      </c>
      <c r="C28" s="310">
        <v>3750</v>
      </c>
      <c r="D28" s="289"/>
      <c r="E28" s="275" t="s">
        <v>471</v>
      </c>
      <c r="F28" s="310">
        <v>420</v>
      </c>
      <c r="G28" s="289"/>
      <c r="H28" s="333" t="s">
        <v>472</v>
      </c>
      <c r="I28" s="310">
        <v>300</v>
      </c>
      <c r="J28" s="331"/>
      <c r="K28" s="311"/>
      <c r="L28" s="310"/>
      <c r="M28" s="289"/>
      <c r="N28" s="336"/>
      <c r="O28" s="337"/>
      <c r="P28" s="338"/>
      <c r="Q28" s="275"/>
      <c r="R28" s="310"/>
      <c r="S28" s="289"/>
    </row>
    <row r="29" spans="2:19" ht="13.5">
      <c r="B29" s="287" t="s">
        <v>473</v>
      </c>
      <c r="C29" s="310">
        <v>4350</v>
      </c>
      <c r="D29" s="289"/>
      <c r="E29" s="287" t="s">
        <v>390</v>
      </c>
      <c r="F29" s="310">
        <v>750</v>
      </c>
      <c r="G29" s="289"/>
      <c r="H29" s="333" t="s">
        <v>474</v>
      </c>
      <c r="I29" s="310">
        <v>430</v>
      </c>
      <c r="J29" s="331"/>
      <c r="K29" s="311"/>
      <c r="L29" s="310"/>
      <c r="M29" s="289"/>
      <c r="N29" s="332"/>
      <c r="O29" s="310"/>
      <c r="P29" s="331"/>
      <c r="Q29" s="275" t="s">
        <v>475</v>
      </c>
      <c r="R29" s="310">
        <v>1400</v>
      </c>
      <c r="S29" s="289"/>
    </row>
    <row r="30" spans="2:19" ht="13.5">
      <c r="B30" s="287" t="s">
        <v>476</v>
      </c>
      <c r="C30" s="310">
        <v>4850</v>
      </c>
      <c r="D30" s="289"/>
      <c r="E30" s="287" t="s">
        <v>477</v>
      </c>
      <c r="F30" s="310">
        <v>700</v>
      </c>
      <c r="G30" s="289"/>
      <c r="H30" s="333" t="s">
        <v>478</v>
      </c>
      <c r="I30" s="310">
        <v>350</v>
      </c>
      <c r="J30" s="331"/>
      <c r="K30" s="311" t="s">
        <v>479</v>
      </c>
      <c r="L30" s="310">
        <v>500</v>
      </c>
      <c r="M30" s="289"/>
      <c r="N30" s="339"/>
      <c r="O30" s="310"/>
      <c r="P30" s="331"/>
      <c r="Q30" s="340"/>
      <c r="R30" s="310"/>
      <c r="S30" s="289"/>
    </row>
    <row r="31" spans="2:19" ht="13.5">
      <c r="B31" s="275" t="s">
        <v>480</v>
      </c>
      <c r="C31" s="310">
        <v>2200</v>
      </c>
      <c r="D31" s="289"/>
      <c r="E31" s="275" t="s">
        <v>396</v>
      </c>
      <c r="F31" s="310">
        <v>160</v>
      </c>
      <c r="G31" s="289"/>
      <c r="H31" s="333" t="s">
        <v>481</v>
      </c>
      <c r="I31" s="310">
        <v>160</v>
      </c>
      <c r="J31" s="331"/>
      <c r="K31" s="311"/>
      <c r="L31" s="310"/>
      <c r="M31" s="289"/>
      <c r="N31" s="332"/>
      <c r="O31" s="310"/>
      <c r="P31" s="331"/>
      <c r="Q31" s="275"/>
      <c r="R31" s="310"/>
      <c r="S31" s="289"/>
    </row>
    <row r="32" spans="2:19" ht="13.5">
      <c r="B32" s="275" t="s">
        <v>482</v>
      </c>
      <c r="C32" s="310">
        <v>2700</v>
      </c>
      <c r="D32" s="289"/>
      <c r="E32" s="275" t="s">
        <v>399</v>
      </c>
      <c r="F32" s="310">
        <v>310</v>
      </c>
      <c r="G32" s="289"/>
      <c r="H32" s="333" t="s">
        <v>483</v>
      </c>
      <c r="I32" s="310">
        <v>200</v>
      </c>
      <c r="J32" s="331"/>
      <c r="K32" s="311"/>
      <c r="L32" s="310"/>
      <c r="M32" s="289"/>
      <c r="N32" s="332"/>
      <c r="O32" s="310"/>
      <c r="P32" s="331"/>
      <c r="Q32" s="275"/>
      <c r="R32" s="310"/>
      <c r="S32" s="289"/>
    </row>
    <row r="33" spans="2:19" ht="13.5">
      <c r="B33" s="275" t="s">
        <v>484</v>
      </c>
      <c r="C33" s="310">
        <v>2820</v>
      </c>
      <c r="D33" s="289"/>
      <c r="E33" s="275" t="s">
        <v>402</v>
      </c>
      <c r="F33" s="310">
        <v>440</v>
      </c>
      <c r="G33" s="289"/>
      <c r="H33" s="333" t="s">
        <v>402</v>
      </c>
      <c r="I33" s="310">
        <v>270</v>
      </c>
      <c r="J33" s="331"/>
      <c r="K33" s="311" t="s">
        <v>485</v>
      </c>
      <c r="L33" s="310">
        <v>330</v>
      </c>
      <c r="M33" s="289"/>
      <c r="N33" s="332"/>
      <c r="O33" s="310"/>
      <c r="P33" s="331"/>
      <c r="Q33" s="275"/>
      <c r="R33" s="310"/>
      <c r="S33" s="289"/>
    </row>
    <row r="34" spans="2:19" ht="13.5">
      <c r="B34" s="340" t="s">
        <v>486</v>
      </c>
      <c r="C34" s="310">
        <v>3150</v>
      </c>
      <c r="D34" s="289"/>
      <c r="E34" s="340" t="s">
        <v>406</v>
      </c>
      <c r="F34" s="310">
        <v>290</v>
      </c>
      <c r="G34" s="289"/>
      <c r="H34" s="333" t="s">
        <v>487</v>
      </c>
      <c r="I34" s="310">
        <v>130</v>
      </c>
      <c r="J34" s="331"/>
      <c r="K34" s="311"/>
      <c r="L34" s="310"/>
      <c r="M34" s="341"/>
      <c r="N34" s="332"/>
      <c r="O34" s="310"/>
      <c r="P34" s="331"/>
      <c r="Q34" s="340"/>
      <c r="R34" s="310"/>
      <c r="S34" s="289"/>
    </row>
    <row r="35" spans="2:19" ht="13.5">
      <c r="B35" s="275" t="s">
        <v>488</v>
      </c>
      <c r="C35" s="310">
        <v>2200</v>
      </c>
      <c r="D35" s="289"/>
      <c r="E35" s="275" t="s">
        <v>410</v>
      </c>
      <c r="F35" s="310">
        <v>330</v>
      </c>
      <c r="G35" s="289"/>
      <c r="H35" s="333" t="s">
        <v>489</v>
      </c>
      <c r="I35" s="310">
        <v>280</v>
      </c>
      <c r="J35" s="331"/>
      <c r="K35" s="311" t="s">
        <v>410</v>
      </c>
      <c r="L35" s="310">
        <v>530</v>
      </c>
      <c r="M35" s="289"/>
      <c r="N35" s="332"/>
      <c r="O35" s="310"/>
      <c r="P35" s="331"/>
      <c r="Q35" s="275"/>
      <c r="R35" s="310"/>
      <c r="S35" s="289"/>
    </row>
    <row r="36" spans="2:19" ht="13.5">
      <c r="B36" s="275"/>
      <c r="C36" s="310"/>
      <c r="D36" s="289"/>
      <c r="E36" s="275"/>
      <c r="F36" s="310"/>
      <c r="G36" s="289"/>
      <c r="H36" s="333"/>
      <c r="I36" s="310"/>
      <c r="J36" s="331"/>
      <c r="K36" s="311"/>
      <c r="L36" s="310"/>
      <c r="M36" s="289"/>
      <c r="N36" s="332"/>
      <c r="O36" s="310"/>
      <c r="P36" s="331"/>
      <c r="Q36" s="275"/>
      <c r="R36" s="310"/>
      <c r="S36" s="289"/>
    </row>
    <row r="37" spans="2:19" ht="13.5">
      <c r="B37" s="275"/>
      <c r="C37" s="342"/>
      <c r="D37" s="292"/>
      <c r="E37" s="343"/>
      <c r="F37" s="342"/>
      <c r="G37" s="292"/>
      <c r="H37" s="344"/>
      <c r="I37" s="342"/>
      <c r="J37" s="345"/>
      <c r="K37" s="346"/>
      <c r="L37" s="342"/>
      <c r="M37" s="292"/>
      <c r="N37" s="347"/>
      <c r="O37" s="342"/>
      <c r="P37" s="345"/>
      <c r="Q37" s="343"/>
      <c r="R37" s="342"/>
      <c r="S37" s="292"/>
    </row>
    <row r="38" spans="2:19" ht="13.5">
      <c r="B38" s="264" t="s">
        <v>456</v>
      </c>
      <c r="C38" s="293">
        <f>SUM(C25:C37)</f>
        <v>27720</v>
      </c>
      <c r="D38" s="293">
        <f>SUM(D25:D37)</f>
        <v>0</v>
      </c>
      <c r="E38" s="264" t="s">
        <v>457</v>
      </c>
      <c r="F38" s="293">
        <f>SUM(F25:F37)</f>
        <v>3650</v>
      </c>
      <c r="G38" s="293">
        <f>SUM(G25:G37)</f>
        <v>0</v>
      </c>
      <c r="H38" s="294" t="s">
        <v>458</v>
      </c>
      <c r="I38" s="293">
        <f>SUM(I25:I37)</f>
        <v>2570</v>
      </c>
      <c r="J38" s="293">
        <f>SUM(J25:J37)</f>
        <v>0</v>
      </c>
      <c r="K38" s="294" t="s">
        <v>490</v>
      </c>
      <c r="L38" s="293">
        <f>SUM(L25:L37)</f>
        <v>2810</v>
      </c>
      <c r="M38" s="293">
        <f>SUM(M25:M37)</f>
        <v>0</v>
      </c>
      <c r="N38" s="264" t="s">
        <v>491</v>
      </c>
      <c r="O38" s="293">
        <f>SUM(O25:O37)</f>
        <v>0</v>
      </c>
      <c r="P38" s="293">
        <f>SUM(P25:P37)</f>
        <v>0</v>
      </c>
      <c r="Q38" s="264" t="s">
        <v>461</v>
      </c>
      <c r="R38" s="293">
        <f>SUM(R25:R37)</f>
        <v>1400</v>
      </c>
      <c r="S38" s="295">
        <f>SUM(S25:S37)</f>
        <v>0</v>
      </c>
    </row>
    <row r="39" spans="2:19" ht="13.5">
      <c r="B39" s="319"/>
      <c r="C39" s="320"/>
      <c r="D39" s="320"/>
      <c r="E39" s="320"/>
      <c r="F39" s="320"/>
      <c r="G39" s="320"/>
      <c r="H39" s="321"/>
      <c r="I39" s="320"/>
      <c r="J39" s="320"/>
      <c r="K39" s="321"/>
      <c r="L39" s="320"/>
      <c r="M39" s="320"/>
      <c r="N39" s="319"/>
      <c r="O39" s="320"/>
      <c r="P39" s="320"/>
      <c r="Q39" s="264" t="s">
        <v>462</v>
      </c>
      <c r="R39" s="293">
        <f>SUM(C38,F38,I38,L38,O38,R38)</f>
        <v>38150</v>
      </c>
      <c r="S39" s="295">
        <f>SUM(D38,G38,J38,M38,P38,S38)</f>
        <v>0</v>
      </c>
    </row>
    <row r="40" spans="2:11" ht="13.5">
      <c r="B40" s="297"/>
      <c r="C40" s="298"/>
      <c r="D40" s="298"/>
      <c r="E40" s="299"/>
      <c r="F40" s="298"/>
      <c r="G40" s="298"/>
      <c r="H40" s="299"/>
      <c r="I40" s="298"/>
      <c r="J40" s="298"/>
      <c r="K40" s="299"/>
    </row>
    <row r="41" spans="2:11" ht="13.5">
      <c r="B41" s="297" t="s">
        <v>492</v>
      </c>
      <c r="C41" s="298"/>
      <c r="D41" s="298"/>
      <c r="E41" s="299"/>
      <c r="F41" s="298"/>
      <c r="G41" s="298"/>
      <c r="H41" s="299"/>
      <c r="I41" s="298"/>
      <c r="J41" s="298"/>
      <c r="K41" s="299"/>
    </row>
    <row r="42" spans="2:11" ht="13.5">
      <c r="B42" s="348" t="s">
        <v>493</v>
      </c>
      <c r="C42" s="298"/>
      <c r="D42" s="298"/>
      <c r="E42" s="299"/>
      <c r="F42" s="298"/>
      <c r="G42" s="298"/>
      <c r="H42" s="299"/>
      <c r="I42" s="298"/>
      <c r="J42" s="298"/>
      <c r="K42" s="299"/>
    </row>
    <row r="43" ht="13.5">
      <c r="B43" s="348"/>
    </row>
    <row r="46" spans="2:17" ht="13.5">
      <c r="B46" s="233"/>
      <c r="E46" s="233"/>
      <c r="H46" s="233"/>
      <c r="K46" s="233"/>
      <c r="N46" s="233"/>
      <c r="Q46" s="233"/>
    </row>
  </sheetData>
  <sheetProtection sheet="1"/>
  <mergeCells count="2">
    <mergeCell ref="D3:E3"/>
    <mergeCell ref="F3:G3"/>
  </mergeCells>
  <conditionalFormatting sqref="S8:S19 P8:P19 M8:M19 J8:J19 D8:D19 S25:S37 P25:P37 M25:M37 J25:J37 D25:D37">
    <cfRule type="cellIs" priority="3" dxfId="57" operator="greaterThan">
      <formula>C8</formula>
    </cfRule>
  </conditionalFormatting>
  <conditionalFormatting sqref="G8:G19">
    <cfRule type="cellIs" priority="2" dxfId="57" operator="greaterThan">
      <formula>F8</formula>
    </cfRule>
  </conditionalFormatting>
  <conditionalFormatting sqref="G25:G37">
    <cfRule type="cellIs" priority="1" dxfId="57" operator="greaterThan">
      <formula>F25</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9.xml><?xml version="1.0" encoding="utf-8"?>
<worksheet xmlns="http://schemas.openxmlformats.org/spreadsheetml/2006/main" xmlns:r="http://schemas.openxmlformats.org/officeDocument/2006/relationships">
  <sheetPr codeName="Sheet3"/>
  <dimension ref="A1:U43"/>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2" customWidth="1"/>
    <col min="5" max="5" width="10.7109375" style="232" customWidth="1"/>
    <col min="6" max="7" width="6.421875" style="322" customWidth="1"/>
    <col min="8" max="8" width="10.7109375" style="232" customWidth="1"/>
    <col min="9" max="10" width="6.421875" style="322" customWidth="1"/>
    <col min="11" max="11" width="10.7109375" style="232" customWidth="1"/>
    <col min="12" max="13" width="6.421875" style="322" customWidth="1"/>
    <col min="14" max="14" width="10.7109375" style="232" customWidth="1"/>
    <col min="15" max="16" width="6.421875" style="322" customWidth="1"/>
    <col min="17" max="17" width="10.7109375" style="232" customWidth="1"/>
    <col min="18" max="19" width="6.421875" style="322" customWidth="1"/>
    <col min="20" max="16384" width="9.00390625" style="233" customWidth="1"/>
  </cols>
  <sheetData>
    <row r="1" spans="1:19" ht="13.5">
      <c r="A1" s="231" t="s">
        <v>494</v>
      </c>
      <c r="C1" s="233"/>
      <c r="D1" s="233"/>
      <c r="F1" s="233"/>
      <c r="G1" s="233"/>
      <c r="I1" s="233"/>
      <c r="J1" s="233"/>
      <c r="L1" s="233"/>
      <c r="M1" s="233"/>
      <c r="O1" s="233"/>
      <c r="P1" s="233"/>
      <c r="R1" s="233"/>
      <c r="S1" s="234" t="str">
        <f>'最初に入力'!N1</f>
        <v>2023年2月1日改定</v>
      </c>
    </row>
    <row r="2" spans="2:19" ht="13.5">
      <c r="B2" s="235" t="s">
        <v>314</v>
      </c>
      <c r="C2" s="236"/>
      <c r="D2" s="237" t="s">
        <v>315</v>
      </c>
      <c r="E2" s="238"/>
      <c r="F2" s="237" t="s">
        <v>316</v>
      </c>
      <c r="G2" s="236"/>
      <c r="H2" s="239" t="s">
        <v>317</v>
      </c>
      <c r="I2" s="237" t="s">
        <v>495</v>
      </c>
      <c r="J2" s="240"/>
      <c r="K2" s="238"/>
      <c r="L2" s="237" t="s">
        <v>319</v>
      </c>
      <c r="M2" s="240"/>
      <c r="N2" s="241"/>
      <c r="O2" s="236"/>
      <c r="P2" s="237" t="s">
        <v>320</v>
      </c>
      <c r="Q2" s="238"/>
      <c r="R2" s="242" t="s">
        <v>321</v>
      </c>
      <c r="S2" s="242" t="s">
        <v>322</v>
      </c>
    </row>
    <row r="3" spans="2:19" ht="29.25" customHeight="1">
      <c r="B3" s="300">
        <f>IF('最初に入力'!C2&lt;&gt;"",TEXT('最初に入力'!C2,"m月d日(aaa)"),"")</f>
      </c>
      <c r="C3" s="244"/>
      <c r="D3" s="245">
        <f>'最初に入力'!C5</f>
        <v>0</v>
      </c>
      <c r="E3" s="246"/>
      <c r="F3" s="245">
        <f>SUM(S22,S38)</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1:19" ht="13.5">
      <c r="A4" s="349"/>
      <c r="C4" s="233"/>
      <c r="D4" s="233"/>
      <c r="F4" s="233"/>
      <c r="G4" s="233"/>
      <c r="I4" s="233"/>
      <c r="J4" s="233"/>
      <c r="L4" s="233"/>
      <c r="M4" s="233"/>
      <c r="O4" s="233"/>
      <c r="P4" s="233"/>
      <c r="R4" s="301"/>
      <c r="S4" s="256">
        <f>'最初に入力'!F11</f>
        <v>0</v>
      </c>
    </row>
    <row r="5" spans="2:19" ht="13.5">
      <c r="B5" s="257" t="s">
        <v>496</v>
      </c>
      <c r="C5" s="233"/>
      <c r="D5" s="233"/>
      <c r="F5" s="233"/>
      <c r="G5" s="233"/>
      <c r="I5" s="233"/>
      <c r="J5" s="233"/>
      <c r="K5" s="233"/>
      <c r="L5" s="233"/>
      <c r="M5" s="233"/>
      <c r="O5" s="233"/>
      <c r="P5" s="302"/>
      <c r="R5" s="233"/>
      <c r="S5" s="303" t="s">
        <v>324</v>
      </c>
    </row>
    <row r="6" spans="2:19" ht="13.5">
      <c r="B6" s="260" t="s">
        <v>497</v>
      </c>
      <c r="C6" s="261"/>
      <c r="D6" s="262"/>
      <c r="E6" s="263" t="s">
        <v>498</v>
      </c>
      <c r="F6" s="261"/>
      <c r="G6" s="262"/>
      <c r="H6" s="263" t="s">
        <v>499</v>
      </c>
      <c r="I6" s="261"/>
      <c r="J6" s="262"/>
      <c r="K6" s="263" t="s">
        <v>500</v>
      </c>
      <c r="L6" s="261"/>
      <c r="M6" s="262"/>
      <c r="N6" s="263" t="s">
        <v>501</v>
      </c>
      <c r="O6" s="261"/>
      <c r="P6" s="262"/>
      <c r="Q6" s="263" t="s">
        <v>502</v>
      </c>
      <c r="R6" s="261"/>
      <c r="S6" s="262"/>
    </row>
    <row r="7" spans="2:19" ht="13.5">
      <c r="B7" s="264" t="s">
        <v>503</v>
      </c>
      <c r="C7" s="265" t="s">
        <v>332</v>
      </c>
      <c r="D7" s="266" t="s">
        <v>333</v>
      </c>
      <c r="E7" s="264" t="s">
        <v>335</v>
      </c>
      <c r="F7" s="265" t="s">
        <v>332</v>
      </c>
      <c r="G7" s="266" t="s">
        <v>333</v>
      </c>
      <c r="H7" s="264" t="s">
        <v>504</v>
      </c>
      <c r="I7" s="265" t="s">
        <v>332</v>
      </c>
      <c r="J7" s="266" t="s">
        <v>333</v>
      </c>
      <c r="K7" s="264" t="s">
        <v>335</v>
      </c>
      <c r="L7" s="265" t="s">
        <v>332</v>
      </c>
      <c r="M7" s="266" t="s">
        <v>333</v>
      </c>
      <c r="N7" s="264" t="s">
        <v>335</v>
      </c>
      <c r="O7" s="265" t="s">
        <v>332</v>
      </c>
      <c r="P7" s="266" t="s">
        <v>333</v>
      </c>
      <c r="Q7" s="264" t="s">
        <v>335</v>
      </c>
      <c r="R7" s="265" t="s">
        <v>332</v>
      </c>
      <c r="S7" s="266" t="s">
        <v>333</v>
      </c>
    </row>
    <row r="8" spans="2:19" ht="13.5">
      <c r="B8" s="325" t="s">
        <v>505</v>
      </c>
      <c r="C8" s="304">
        <v>5650</v>
      </c>
      <c r="D8" s="326"/>
      <c r="E8" s="325" t="s">
        <v>506</v>
      </c>
      <c r="F8" s="304">
        <v>770</v>
      </c>
      <c r="G8" s="326"/>
      <c r="H8" s="329" t="s">
        <v>507</v>
      </c>
      <c r="I8" s="304">
        <v>860</v>
      </c>
      <c r="J8" s="326"/>
      <c r="K8" s="325" t="s">
        <v>508</v>
      </c>
      <c r="L8" s="304">
        <v>750</v>
      </c>
      <c r="M8" s="326"/>
      <c r="N8" s="329"/>
      <c r="O8" s="304"/>
      <c r="P8" s="326"/>
      <c r="Q8" s="325"/>
      <c r="R8" s="304"/>
      <c r="S8" s="326"/>
    </row>
    <row r="9" spans="2:19" ht="13.5">
      <c r="B9" s="275" t="s">
        <v>509</v>
      </c>
      <c r="C9" s="310">
        <v>4900</v>
      </c>
      <c r="D9" s="289"/>
      <c r="E9" s="275" t="s">
        <v>510</v>
      </c>
      <c r="F9" s="310">
        <v>1050</v>
      </c>
      <c r="G9" s="289"/>
      <c r="H9" s="332" t="s">
        <v>511</v>
      </c>
      <c r="I9" s="310">
        <v>760</v>
      </c>
      <c r="J9" s="289"/>
      <c r="K9" s="275"/>
      <c r="L9" s="310"/>
      <c r="M9" s="289"/>
      <c r="N9" s="332"/>
      <c r="O9" s="310"/>
      <c r="P9" s="289"/>
      <c r="Q9" s="275"/>
      <c r="R9" s="310"/>
      <c r="S9" s="289"/>
    </row>
    <row r="10" spans="2:19" ht="13.5">
      <c r="B10" s="275"/>
      <c r="C10" s="310"/>
      <c r="D10" s="289"/>
      <c r="E10" s="275"/>
      <c r="F10" s="310"/>
      <c r="G10" s="289"/>
      <c r="H10" s="332"/>
      <c r="I10" s="310"/>
      <c r="J10" s="289"/>
      <c r="K10" s="275"/>
      <c r="L10" s="310"/>
      <c r="M10" s="289"/>
      <c r="N10" s="332"/>
      <c r="O10" s="310"/>
      <c r="P10" s="289"/>
      <c r="Q10" s="275"/>
      <c r="R10" s="310"/>
      <c r="S10" s="289"/>
    </row>
    <row r="11" spans="2:19" ht="13.5">
      <c r="B11" s="277" t="s">
        <v>512</v>
      </c>
      <c r="C11" s="278"/>
      <c r="D11" s="279"/>
      <c r="E11" s="275" t="s">
        <v>513</v>
      </c>
      <c r="F11" s="310"/>
      <c r="G11" s="289"/>
      <c r="H11" s="332" t="s">
        <v>514</v>
      </c>
      <c r="I11" s="310">
        <v>500</v>
      </c>
      <c r="J11" s="289"/>
      <c r="K11" s="275" t="s">
        <v>515</v>
      </c>
      <c r="L11" s="310">
        <v>890</v>
      </c>
      <c r="M11" s="289"/>
      <c r="N11" s="332"/>
      <c r="O11" s="310"/>
      <c r="P11" s="289"/>
      <c r="Q11" s="275"/>
      <c r="R11" s="310"/>
      <c r="S11" s="289"/>
    </row>
    <row r="12" spans="2:19" ht="13.5">
      <c r="B12" s="350" t="s">
        <v>516</v>
      </c>
      <c r="C12" s="310">
        <v>4050</v>
      </c>
      <c r="D12" s="289"/>
      <c r="E12" s="275" t="s">
        <v>351</v>
      </c>
      <c r="F12" s="310">
        <v>180</v>
      </c>
      <c r="G12" s="289"/>
      <c r="H12" s="332"/>
      <c r="I12" s="310"/>
      <c r="J12" s="289"/>
      <c r="K12" s="275"/>
      <c r="L12" s="310"/>
      <c r="M12" s="289"/>
      <c r="N12" s="332"/>
      <c r="O12" s="310"/>
      <c r="P12" s="289"/>
      <c r="Q12" s="275"/>
      <c r="R12" s="310"/>
      <c r="S12" s="289"/>
    </row>
    <row r="13" spans="2:19" ht="13.5">
      <c r="B13" s="277" t="s">
        <v>517</v>
      </c>
      <c r="C13" s="278"/>
      <c r="D13" s="279"/>
      <c r="E13" s="277" t="s">
        <v>517</v>
      </c>
      <c r="F13" s="278"/>
      <c r="G13" s="279"/>
      <c r="H13" s="332" t="s">
        <v>518</v>
      </c>
      <c r="I13" s="310">
        <v>2340</v>
      </c>
      <c r="J13" s="289"/>
      <c r="K13" s="275" t="s">
        <v>519</v>
      </c>
      <c r="L13" s="310">
        <v>700</v>
      </c>
      <c r="M13" s="289"/>
      <c r="N13" s="332"/>
      <c r="O13" s="310"/>
      <c r="P13" s="289"/>
      <c r="Q13" s="275"/>
      <c r="R13" s="310"/>
      <c r="S13" s="289"/>
    </row>
    <row r="14" spans="2:19" ht="13.5">
      <c r="B14" s="275" t="s">
        <v>520</v>
      </c>
      <c r="C14" s="310">
        <v>5670</v>
      </c>
      <c r="D14" s="289"/>
      <c r="E14" s="275" t="s">
        <v>521</v>
      </c>
      <c r="F14" s="310">
        <v>800</v>
      </c>
      <c r="G14" s="289"/>
      <c r="H14" s="332"/>
      <c r="I14" s="310"/>
      <c r="J14" s="289"/>
      <c r="K14" s="275"/>
      <c r="L14" s="310"/>
      <c r="M14" s="289"/>
      <c r="N14" s="332"/>
      <c r="O14" s="310"/>
      <c r="P14" s="289"/>
      <c r="Q14" s="275"/>
      <c r="R14" s="310"/>
      <c r="S14" s="289"/>
    </row>
    <row r="15" spans="2:19" ht="13.5">
      <c r="B15" s="275" t="s">
        <v>522</v>
      </c>
      <c r="C15" s="310">
        <v>4030</v>
      </c>
      <c r="D15" s="289"/>
      <c r="E15" s="275" t="s">
        <v>523</v>
      </c>
      <c r="F15" s="310">
        <v>380</v>
      </c>
      <c r="G15" s="289"/>
      <c r="H15" s="332" t="s">
        <v>524</v>
      </c>
      <c r="I15" s="310">
        <v>820</v>
      </c>
      <c r="J15" s="289"/>
      <c r="K15" s="275"/>
      <c r="L15" s="310"/>
      <c r="M15" s="289"/>
      <c r="N15" s="332"/>
      <c r="O15" s="310"/>
      <c r="P15" s="289"/>
      <c r="Q15" s="275"/>
      <c r="R15" s="310"/>
      <c r="S15" s="289"/>
    </row>
    <row r="16" spans="2:19" ht="13.5">
      <c r="B16" s="275"/>
      <c r="C16" s="284"/>
      <c r="D16" s="289"/>
      <c r="E16" s="275"/>
      <c r="F16" s="284"/>
      <c r="G16" s="289"/>
      <c r="H16" s="332"/>
      <c r="I16" s="310"/>
      <c r="J16" s="289"/>
      <c r="K16" s="275"/>
      <c r="L16" s="310"/>
      <c r="M16" s="289"/>
      <c r="N16" s="332"/>
      <c r="O16" s="310"/>
      <c r="P16" s="289"/>
      <c r="Q16" s="275"/>
      <c r="R16" s="284"/>
      <c r="S16" s="289"/>
    </row>
    <row r="17" spans="2:19" ht="13.5">
      <c r="B17" s="275" t="s">
        <v>525</v>
      </c>
      <c r="C17" s="310">
        <v>4500</v>
      </c>
      <c r="D17" s="289"/>
      <c r="E17" s="275" t="s">
        <v>526</v>
      </c>
      <c r="F17" s="310">
        <v>460</v>
      </c>
      <c r="G17" s="289"/>
      <c r="H17" s="332" t="s">
        <v>527</v>
      </c>
      <c r="I17" s="310">
        <v>850</v>
      </c>
      <c r="J17" s="289"/>
      <c r="K17" s="275" t="s">
        <v>528</v>
      </c>
      <c r="L17" s="310">
        <v>1000</v>
      </c>
      <c r="M17" s="289"/>
      <c r="N17" s="332"/>
      <c r="O17" s="310"/>
      <c r="P17" s="289"/>
      <c r="Q17" s="275"/>
      <c r="R17" s="310"/>
      <c r="S17" s="289"/>
    </row>
    <row r="18" spans="2:19" ht="13.5">
      <c r="B18" s="275"/>
      <c r="C18" s="310"/>
      <c r="D18" s="289"/>
      <c r="E18" s="275"/>
      <c r="F18" s="310"/>
      <c r="G18" s="289"/>
      <c r="H18" s="332" t="s">
        <v>529</v>
      </c>
      <c r="I18" s="310">
        <v>790</v>
      </c>
      <c r="J18" s="289"/>
      <c r="K18" s="275"/>
      <c r="L18" s="310"/>
      <c r="M18" s="289"/>
      <c r="N18" s="332"/>
      <c r="O18" s="310"/>
      <c r="P18" s="289"/>
      <c r="Q18" s="275"/>
      <c r="R18" s="310"/>
      <c r="S18" s="289"/>
    </row>
    <row r="19" spans="2:19" ht="13.5">
      <c r="B19" s="275" t="s">
        <v>530</v>
      </c>
      <c r="C19" s="310">
        <v>4900</v>
      </c>
      <c r="D19" s="289"/>
      <c r="E19" s="275" t="s">
        <v>531</v>
      </c>
      <c r="F19" s="310">
        <v>520</v>
      </c>
      <c r="G19" s="289"/>
      <c r="H19" s="351"/>
      <c r="I19" s="310"/>
      <c r="J19" s="289"/>
      <c r="K19" s="275"/>
      <c r="L19" s="310"/>
      <c r="M19" s="289"/>
      <c r="N19" s="332"/>
      <c r="O19" s="310"/>
      <c r="P19" s="289"/>
      <c r="Q19" s="275"/>
      <c r="R19" s="310"/>
      <c r="S19" s="289"/>
    </row>
    <row r="20" spans="2:19" ht="13.5">
      <c r="B20" s="343"/>
      <c r="C20" s="342"/>
      <c r="D20" s="292"/>
      <c r="E20" s="343"/>
      <c r="F20" s="342"/>
      <c r="G20" s="292"/>
      <c r="H20" s="352"/>
      <c r="I20" s="342"/>
      <c r="J20" s="292"/>
      <c r="K20" s="343"/>
      <c r="L20" s="342"/>
      <c r="M20" s="292"/>
      <c r="N20" s="347"/>
      <c r="O20" s="342"/>
      <c r="P20" s="292"/>
      <c r="Q20" s="343"/>
      <c r="R20" s="342"/>
      <c r="S20" s="292"/>
    </row>
    <row r="21" spans="2:19" ht="13.5">
      <c r="B21" s="264" t="s">
        <v>532</v>
      </c>
      <c r="C21" s="293">
        <f>SUM(C8:C20)</f>
        <v>33700</v>
      </c>
      <c r="D21" s="293">
        <f>SUM(D8:D20)</f>
        <v>0</v>
      </c>
      <c r="E21" s="264" t="s">
        <v>533</v>
      </c>
      <c r="F21" s="293">
        <f>SUM(F8:F20)</f>
        <v>4160</v>
      </c>
      <c r="G21" s="293">
        <f>SUM(G8:G20)</f>
        <v>0</v>
      </c>
      <c r="H21" s="294" t="s">
        <v>534</v>
      </c>
      <c r="I21" s="293">
        <f>SUM(I8:I20)</f>
        <v>6920</v>
      </c>
      <c r="J21" s="293">
        <f>SUM(J8:J20)</f>
        <v>0</v>
      </c>
      <c r="K21" s="294" t="s">
        <v>535</v>
      </c>
      <c r="L21" s="293">
        <f>SUM(L8:L20)</f>
        <v>3340</v>
      </c>
      <c r="M21" s="293">
        <f>SUM(M8:M20)</f>
        <v>0</v>
      </c>
      <c r="N21" s="264" t="s">
        <v>536</v>
      </c>
      <c r="O21" s="293">
        <f>SUM(O8:O20)</f>
        <v>0</v>
      </c>
      <c r="P21" s="293">
        <f>SUM(P8:P20)</f>
        <v>0</v>
      </c>
      <c r="Q21" s="264" t="s">
        <v>537</v>
      </c>
      <c r="R21" s="293">
        <f>SUM(R8:R20)</f>
        <v>0</v>
      </c>
      <c r="S21" s="295">
        <f>SUM(S8:S20)</f>
        <v>0</v>
      </c>
    </row>
    <row r="22" spans="2:19" ht="13.5">
      <c r="B22" s="319"/>
      <c r="C22" s="320"/>
      <c r="D22" s="320"/>
      <c r="E22" s="320"/>
      <c r="F22" s="320"/>
      <c r="G22" s="320"/>
      <c r="H22" s="321"/>
      <c r="I22" s="320"/>
      <c r="J22" s="320"/>
      <c r="K22" s="321"/>
      <c r="L22" s="320"/>
      <c r="M22" s="320"/>
      <c r="N22" s="319"/>
      <c r="O22" s="320"/>
      <c r="P22" s="320"/>
      <c r="Q22" s="264" t="s">
        <v>538</v>
      </c>
      <c r="R22" s="293">
        <f>SUM(C21,F21,I21,L21,O21,R21)</f>
        <v>48120</v>
      </c>
      <c r="S22" s="295">
        <f>SUM(D21,G21,J21,M21,P21,S21)</f>
        <v>0</v>
      </c>
    </row>
    <row r="23" spans="2:21" ht="13.5">
      <c r="B23" s="257" t="s">
        <v>539</v>
      </c>
      <c r="K23" s="233"/>
      <c r="P23" s="324"/>
      <c r="S23" s="303" t="s">
        <v>324</v>
      </c>
      <c r="U23" s="353"/>
    </row>
    <row r="24" spans="2:19" ht="13.5">
      <c r="B24" s="260" t="s">
        <v>540</v>
      </c>
      <c r="C24" s="261"/>
      <c r="D24" s="262"/>
      <c r="E24" s="263" t="s">
        <v>498</v>
      </c>
      <c r="F24" s="261"/>
      <c r="G24" s="262"/>
      <c r="H24" s="263" t="s">
        <v>541</v>
      </c>
      <c r="I24" s="261"/>
      <c r="J24" s="262"/>
      <c r="K24" s="263" t="s">
        <v>542</v>
      </c>
      <c r="L24" s="261"/>
      <c r="M24" s="262"/>
      <c r="N24" s="263" t="s">
        <v>543</v>
      </c>
      <c r="O24" s="261"/>
      <c r="P24" s="262"/>
      <c r="Q24" s="263" t="s">
        <v>544</v>
      </c>
      <c r="R24" s="261"/>
      <c r="S24" s="262"/>
    </row>
    <row r="25" spans="2:19" ht="13.5">
      <c r="B25" s="264" t="s">
        <v>545</v>
      </c>
      <c r="C25" s="265" t="s">
        <v>332</v>
      </c>
      <c r="D25" s="266" t="s">
        <v>333</v>
      </c>
      <c r="E25" s="264" t="s">
        <v>335</v>
      </c>
      <c r="F25" s="265" t="s">
        <v>332</v>
      </c>
      <c r="G25" s="266" t="s">
        <v>333</v>
      </c>
      <c r="H25" s="264" t="s">
        <v>334</v>
      </c>
      <c r="I25" s="265" t="s">
        <v>332</v>
      </c>
      <c r="J25" s="266" t="s">
        <v>333</v>
      </c>
      <c r="K25" s="264" t="s">
        <v>334</v>
      </c>
      <c r="L25" s="265" t="s">
        <v>332</v>
      </c>
      <c r="M25" s="266" t="s">
        <v>333</v>
      </c>
      <c r="N25" s="264" t="s">
        <v>335</v>
      </c>
      <c r="O25" s="265" t="s">
        <v>332</v>
      </c>
      <c r="P25" s="266" t="s">
        <v>333</v>
      </c>
      <c r="Q25" s="264" t="s">
        <v>335</v>
      </c>
      <c r="R25" s="265" t="s">
        <v>332</v>
      </c>
      <c r="S25" s="266" t="s">
        <v>333</v>
      </c>
    </row>
    <row r="26" spans="2:19" ht="13.5">
      <c r="B26" s="325" t="s">
        <v>546</v>
      </c>
      <c r="C26" s="304">
        <v>2370</v>
      </c>
      <c r="D26" s="326"/>
      <c r="E26" s="325" t="s">
        <v>547</v>
      </c>
      <c r="F26" s="304">
        <v>470</v>
      </c>
      <c r="G26" s="326"/>
      <c r="H26" s="329" t="s">
        <v>548</v>
      </c>
      <c r="I26" s="304">
        <v>180</v>
      </c>
      <c r="J26" s="326"/>
      <c r="K26" s="325" t="s">
        <v>549</v>
      </c>
      <c r="L26" s="304">
        <v>200</v>
      </c>
      <c r="M26" s="326"/>
      <c r="N26" s="329"/>
      <c r="O26" s="304"/>
      <c r="P26" s="326"/>
      <c r="Q26" s="325"/>
      <c r="R26" s="304"/>
      <c r="S26" s="326"/>
    </row>
    <row r="27" spans="2:19" ht="13.5">
      <c r="B27" s="275" t="s">
        <v>550</v>
      </c>
      <c r="C27" s="310">
        <v>2520</v>
      </c>
      <c r="D27" s="289"/>
      <c r="E27" s="275" t="s">
        <v>551</v>
      </c>
      <c r="F27" s="310"/>
      <c r="G27" s="289"/>
      <c r="H27" s="332"/>
      <c r="I27" s="310"/>
      <c r="J27" s="289"/>
      <c r="K27" s="275"/>
      <c r="L27" s="310"/>
      <c r="M27" s="289"/>
      <c r="N27" s="332"/>
      <c r="O27" s="310"/>
      <c r="P27" s="289"/>
      <c r="Q27" s="275"/>
      <c r="R27" s="310"/>
      <c r="S27" s="289"/>
    </row>
    <row r="28" spans="2:19" ht="13.5">
      <c r="B28" s="275" t="s">
        <v>552</v>
      </c>
      <c r="C28" s="310">
        <v>4200</v>
      </c>
      <c r="D28" s="289"/>
      <c r="E28" s="275" t="s">
        <v>553</v>
      </c>
      <c r="F28" s="310">
        <v>440</v>
      </c>
      <c r="G28" s="289"/>
      <c r="H28" s="332"/>
      <c r="I28" s="310"/>
      <c r="J28" s="289"/>
      <c r="K28" s="275" t="s">
        <v>554</v>
      </c>
      <c r="L28" s="310">
        <v>1080</v>
      </c>
      <c r="M28" s="289"/>
      <c r="N28" s="332"/>
      <c r="O28" s="310"/>
      <c r="P28" s="289"/>
      <c r="Q28" s="275"/>
      <c r="R28" s="310"/>
      <c r="S28" s="289"/>
    </row>
    <row r="29" spans="2:19" ht="13.5">
      <c r="B29" s="275" t="s">
        <v>555</v>
      </c>
      <c r="C29" s="310">
        <v>2170</v>
      </c>
      <c r="D29" s="289"/>
      <c r="E29" s="275" t="s">
        <v>556</v>
      </c>
      <c r="F29" s="310">
        <v>250</v>
      </c>
      <c r="G29" s="289"/>
      <c r="H29" s="332" t="s">
        <v>557</v>
      </c>
      <c r="I29" s="310">
        <v>760</v>
      </c>
      <c r="J29" s="289"/>
      <c r="K29" s="275" t="s">
        <v>558</v>
      </c>
      <c r="L29" s="310">
        <v>1030</v>
      </c>
      <c r="M29" s="289"/>
      <c r="N29" s="332"/>
      <c r="O29" s="310"/>
      <c r="P29" s="289"/>
      <c r="Q29" s="275"/>
      <c r="R29" s="310"/>
      <c r="S29" s="289"/>
    </row>
    <row r="30" spans="2:19" ht="13.5">
      <c r="B30" s="275" t="s">
        <v>559</v>
      </c>
      <c r="C30" s="310">
        <v>3100</v>
      </c>
      <c r="D30" s="289"/>
      <c r="E30" s="275" t="s">
        <v>560</v>
      </c>
      <c r="F30" s="310">
        <v>380</v>
      </c>
      <c r="G30" s="289"/>
      <c r="H30" s="332"/>
      <c r="I30" s="310"/>
      <c r="J30" s="289"/>
      <c r="K30" s="275"/>
      <c r="L30" s="310"/>
      <c r="M30" s="289"/>
      <c r="N30" s="332"/>
      <c r="O30" s="310"/>
      <c r="P30" s="289"/>
      <c r="Q30" s="275"/>
      <c r="R30" s="310"/>
      <c r="S30" s="289"/>
    </row>
    <row r="31" spans="2:19" ht="13.5">
      <c r="B31" s="275" t="s">
        <v>561</v>
      </c>
      <c r="C31" s="310">
        <v>2170</v>
      </c>
      <c r="D31" s="289"/>
      <c r="E31" s="275" t="s">
        <v>562</v>
      </c>
      <c r="F31" s="310"/>
      <c r="G31" s="289"/>
      <c r="H31" s="332"/>
      <c r="I31" s="310"/>
      <c r="J31" s="289"/>
      <c r="K31" s="275"/>
      <c r="L31" s="310"/>
      <c r="M31" s="289"/>
      <c r="N31" s="332"/>
      <c r="O31" s="310"/>
      <c r="P31" s="289"/>
      <c r="Q31" s="275"/>
      <c r="R31" s="310"/>
      <c r="S31" s="289"/>
    </row>
    <row r="32" spans="2:19" ht="13.5">
      <c r="B32" s="275"/>
      <c r="C32" s="310"/>
      <c r="D32" s="289"/>
      <c r="E32" s="275"/>
      <c r="F32" s="310"/>
      <c r="G32" s="289"/>
      <c r="H32" s="332" t="s">
        <v>563</v>
      </c>
      <c r="I32" s="310">
        <v>290</v>
      </c>
      <c r="J32" s="289"/>
      <c r="K32" s="275"/>
      <c r="L32" s="310"/>
      <c r="M32" s="289"/>
      <c r="N32" s="332"/>
      <c r="O32" s="310"/>
      <c r="P32" s="289"/>
      <c r="Q32" s="275"/>
      <c r="R32" s="310"/>
      <c r="S32" s="289"/>
    </row>
    <row r="33" spans="2:19" ht="13.5">
      <c r="B33" s="277" t="s">
        <v>421</v>
      </c>
      <c r="C33" s="278"/>
      <c r="D33" s="279"/>
      <c r="E33" s="277" t="s">
        <v>564</v>
      </c>
      <c r="F33" s="278"/>
      <c r="G33" s="279"/>
      <c r="H33" s="332" t="s">
        <v>565</v>
      </c>
      <c r="I33" s="310">
        <v>380</v>
      </c>
      <c r="J33" s="289"/>
      <c r="K33" s="275" t="s">
        <v>566</v>
      </c>
      <c r="L33" s="310">
        <v>750</v>
      </c>
      <c r="M33" s="289"/>
      <c r="N33" s="332"/>
      <c r="O33" s="310"/>
      <c r="P33" s="289"/>
      <c r="Q33" s="275"/>
      <c r="R33" s="310"/>
      <c r="S33" s="289"/>
    </row>
    <row r="34" spans="2:19" ht="13.5">
      <c r="B34" s="275" t="s">
        <v>567</v>
      </c>
      <c r="C34" s="310">
        <v>6450</v>
      </c>
      <c r="D34" s="289"/>
      <c r="E34" s="275" t="s">
        <v>568</v>
      </c>
      <c r="F34" s="310">
        <v>450</v>
      </c>
      <c r="G34" s="289"/>
      <c r="H34" s="332"/>
      <c r="I34" s="310"/>
      <c r="J34" s="289"/>
      <c r="K34" s="275"/>
      <c r="L34" s="310"/>
      <c r="M34" s="289"/>
      <c r="N34" s="332"/>
      <c r="O34" s="310"/>
      <c r="P34" s="289"/>
      <c r="Q34" s="275"/>
      <c r="R34" s="310"/>
      <c r="S34" s="289"/>
    </row>
    <row r="35" spans="2:19" ht="13.5">
      <c r="B35" s="275" t="s">
        <v>569</v>
      </c>
      <c r="C35" s="310">
        <v>5630</v>
      </c>
      <c r="D35" s="289"/>
      <c r="E35" s="275" t="s">
        <v>570</v>
      </c>
      <c r="F35" s="310">
        <v>700</v>
      </c>
      <c r="G35" s="289"/>
      <c r="H35" s="332" t="s">
        <v>571</v>
      </c>
      <c r="I35" s="310">
        <v>470</v>
      </c>
      <c r="J35" s="289"/>
      <c r="K35" s="275" t="s">
        <v>572</v>
      </c>
      <c r="L35" s="310">
        <v>440</v>
      </c>
      <c r="M35" s="341"/>
      <c r="N35" s="332"/>
      <c r="O35" s="310"/>
      <c r="P35" s="289"/>
      <c r="Q35" s="275"/>
      <c r="R35" s="310"/>
      <c r="S35" s="289"/>
    </row>
    <row r="36" spans="2:19" ht="13.5">
      <c r="B36" s="343"/>
      <c r="C36" s="342"/>
      <c r="D36" s="292"/>
      <c r="E36" s="343"/>
      <c r="F36" s="342"/>
      <c r="G36" s="292"/>
      <c r="H36" s="347"/>
      <c r="I36" s="342"/>
      <c r="J36" s="292"/>
      <c r="K36" s="343"/>
      <c r="L36" s="342"/>
      <c r="M36" s="292"/>
      <c r="N36" s="347"/>
      <c r="O36" s="342"/>
      <c r="P36" s="292"/>
      <c r="Q36" s="343"/>
      <c r="R36" s="342"/>
      <c r="S36" s="292"/>
    </row>
    <row r="37" spans="2:19" ht="13.5">
      <c r="B37" s="264" t="s">
        <v>573</v>
      </c>
      <c r="C37" s="293">
        <f>SUM(C26:C36)</f>
        <v>28610</v>
      </c>
      <c r="D37" s="293">
        <f>SUM(D26:D36)</f>
        <v>0</v>
      </c>
      <c r="E37" s="264" t="s">
        <v>533</v>
      </c>
      <c r="F37" s="293">
        <f>SUM(F26:F36)</f>
        <v>2690</v>
      </c>
      <c r="G37" s="293">
        <f>SUM(G26:G36)</f>
        <v>0</v>
      </c>
      <c r="H37" s="294" t="s">
        <v>574</v>
      </c>
      <c r="I37" s="293">
        <f>SUM(I26:I36)</f>
        <v>2080</v>
      </c>
      <c r="J37" s="293">
        <f>SUM(J26:J36)</f>
        <v>0</v>
      </c>
      <c r="K37" s="294" t="s">
        <v>575</v>
      </c>
      <c r="L37" s="293">
        <f>SUM(L26:L36)</f>
        <v>3500</v>
      </c>
      <c r="M37" s="293">
        <f>SUM(M26:M36)</f>
        <v>0</v>
      </c>
      <c r="N37" s="264" t="s">
        <v>536</v>
      </c>
      <c r="O37" s="293">
        <f>SUM(O26:O36)</f>
        <v>0</v>
      </c>
      <c r="P37" s="293">
        <f>SUM(P26:P36)</f>
        <v>0</v>
      </c>
      <c r="Q37" s="264" t="s">
        <v>537</v>
      </c>
      <c r="R37" s="293">
        <f>SUM(R26:R36)</f>
        <v>0</v>
      </c>
      <c r="S37" s="295">
        <f>SUM(S26:S36)</f>
        <v>0</v>
      </c>
    </row>
    <row r="38" spans="2:19" ht="13.5">
      <c r="B38" s="319"/>
      <c r="C38" s="320"/>
      <c r="D38" s="320"/>
      <c r="E38" s="320"/>
      <c r="F38" s="320"/>
      <c r="G38" s="320"/>
      <c r="H38" s="321"/>
      <c r="I38" s="320"/>
      <c r="J38" s="320"/>
      <c r="K38" s="321"/>
      <c r="L38" s="320"/>
      <c r="M38" s="320"/>
      <c r="N38" s="319"/>
      <c r="O38" s="320"/>
      <c r="P38" s="320"/>
      <c r="Q38" s="264" t="s">
        <v>538</v>
      </c>
      <c r="R38" s="293">
        <f>SUM(C37,F37,I37,L37,O37,R37)</f>
        <v>36880</v>
      </c>
      <c r="S38" s="295">
        <f>SUM(D37,G37,J37,M37,P37,S37)</f>
        <v>0</v>
      </c>
    </row>
    <row r="39" spans="2:19" ht="13.5">
      <c r="B39" s="354" t="s">
        <v>492</v>
      </c>
      <c r="C39" s="354"/>
      <c r="D39" s="354"/>
      <c r="E39" s="354"/>
      <c r="F39" s="354"/>
      <c r="G39" s="354"/>
      <c r="H39" s="354"/>
      <c r="I39" s="354"/>
      <c r="J39" s="354"/>
      <c r="K39" s="354"/>
      <c r="L39" s="354"/>
      <c r="M39" s="354"/>
      <c r="N39" s="354"/>
      <c r="O39" s="354"/>
      <c r="P39" s="354"/>
      <c r="Q39" s="354"/>
      <c r="R39" s="354"/>
      <c r="S39" s="354"/>
    </row>
    <row r="40" spans="2:19" ht="13.5">
      <c r="B40" s="355" t="s">
        <v>576</v>
      </c>
      <c r="C40" s="355"/>
      <c r="D40" s="355"/>
      <c r="E40" s="355"/>
      <c r="F40" s="355"/>
      <c r="G40" s="355"/>
      <c r="H40" s="355"/>
      <c r="I40" s="355"/>
      <c r="J40" s="355"/>
      <c r="K40" s="355"/>
      <c r="L40" s="355"/>
      <c r="M40" s="355"/>
      <c r="N40" s="355"/>
      <c r="O40" s="355"/>
      <c r="P40" s="355"/>
      <c r="Q40" s="355"/>
      <c r="R40" s="355"/>
      <c r="S40" s="355"/>
    </row>
    <row r="41" ht="13.5">
      <c r="B41" s="356" t="s">
        <v>577</v>
      </c>
    </row>
    <row r="43" ht="13.5">
      <c r="B43" s="356"/>
    </row>
  </sheetData>
  <sheetProtection sheet="1"/>
  <mergeCells count="9">
    <mergeCell ref="B39:S39"/>
    <mergeCell ref="B40:S40"/>
    <mergeCell ref="D3:E3"/>
    <mergeCell ref="F3:G3"/>
    <mergeCell ref="B11:D11"/>
    <mergeCell ref="B13:D13"/>
    <mergeCell ref="E13:G13"/>
    <mergeCell ref="B33:D33"/>
    <mergeCell ref="E33:G33"/>
  </mergeCells>
  <conditionalFormatting sqref="J26:J36 M26:M36 P26:P36 S26:S36 D26:D32 J8:J20 M8:M20 P8:P20 S8:S20 D8:D10 G8:G12 D12 D34:D36 D14:D20 G14:G20">
    <cfRule type="cellIs" priority="2" dxfId="57" operator="greaterThan">
      <formula>C8</formula>
    </cfRule>
  </conditionalFormatting>
  <conditionalFormatting sqref="G26:G32 G34:G36">
    <cfRule type="cellIs" priority="1" dxfId="57" operator="greaterThan">
      <formula>F26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HSGCL63</dc:creator>
  <cp:keywords/>
  <dc:description/>
  <cp:lastModifiedBy>HSGCL63</cp:lastModifiedBy>
  <dcterms:created xsi:type="dcterms:W3CDTF">2023-01-19T03:12:20Z</dcterms:created>
  <dcterms:modified xsi:type="dcterms:W3CDTF">2023-01-19T03:12:29Z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